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en_skoroszyt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Filip\Desktop\"/>
    </mc:Choice>
  </mc:AlternateContent>
  <xr:revisionPtr revIDLastSave="0" documentId="13_ncr:1_{3234D4C3-704E-42E9-98CD-E4C57CFDDBBB}" xr6:coauthVersionLast="47" xr6:coauthVersionMax="47" xr10:uidLastSave="{00000000-0000-0000-0000-000000000000}"/>
  <bookViews>
    <workbookView xWindow="-120" yWindow="-120" windowWidth="20730" windowHeight="11160" firstSheet="3" activeTab="3" xr2:uid="{1F08464A-F6ED-4A4A-B7B8-8A53CEE3B8FA}"/>
  </bookViews>
  <sheets>
    <sheet name="Instrukcja" sheetId="12" r:id="rId1"/>
    <sheet name="Raport_Serwisowy do edycji" sheetId="11" r:id="rId2"/>
    <sheet name="Raport_Serwisowy" sheetId="7" r:id="rId3"/>
    <sheet name="Raport_Dane" sheetId="6" r:id="rId4"/>
    <sheet name="Klienci" sheetId="5" r:id="rId5"/>
    <sheet name="Cennik" sheetId="8" r:id="rId6"/>
    <sheet name="Turbiny" sheetId="3" r:id="rId7"/>
    <sheet name="Technicy" sheetId="2" r:id="rId8"/>
    <sheet name="Magazyn_Części" sheetId="9" r:id="rId9"/>
    <sheet name="Zużycie_części" sheetId="10" r:id="rId10"/>
  </sheets>
  <definedNames>
    <definedName name="_xlcn.WorksheetConnection_Raportserwisowynowy.xlsxTab_Klienci1" hidden="1">Tab_Klienci[]</definedName>
    <definedName name="_xlcn.WorksheetConnection_Raportserwisowynowy.xlsxTab_Raport1" hidden="1">Tab_Raport[]</definedName>
    <definedName name="_xlcn.WorksheetConnection_Tabela71" hidden="1">Tab_Turbiny[]</definedName>
    <definedName name="_xlnm.Print_Area" localSheetId="2">Raport_Serwisowy!$A$1:$F$46</definedName>
    <definedName name="_xlnm.Print_Area" localSheetId="1">'Raport_Serwisowy do edycji'!$A$1:$F$46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7" name="Tab_Turbiny" connection="WorksheetConnection_Tabela7"/>
          <x15:modelTable id="Tab_Raport" name="Tab_Raport" connection="WorksheetConnection_Raport serwisowy nowy.xlsx!Tab_Raport"/>
          <x15:modelTable id="Tab_Klienci" name="Tab_Klienci" connection="WorksheetConnection_Raport serwisowy nowy.xlsx!Tab_Klienci"/>
        </x15:modelTables>
        <x15:modelRelationships>
          <x15:modelRelationship fromTable="Tab_Raport" fromColumn="ID_turbiny" toTable="Tab_Turbiny" toColumn="ID_turbiny"/>
          <x15:modelRelationship fromTable="Tab_Raport" fromColumn="ID_Klienta" toTable="Tab_Klienci" toColumn="ID_Klient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0" i="6" l="1" a="1"/>
  <c r="AS6" i="6"/>
  <c r="Z3" i="6"/>
  <c r="AI3" i="6" s="1" a="1"/>
  <c r="Z2" i="6"/>
  <c r="AI2" i="6" s="1" a="1"/>
  <c r="Z4" i="6"/>
  <c r="AI4" i="6" s="1" a="1"/>
  <c r="Z5" i="6"/>
  <c r="AI5" i="6" s="1" a="1"/>
  <c r="Z6" i="6"/>
  <c r="AI6" i="6" s="1" a="1"/>
  <c r="Z7" i="6"/>
  <c r="AI7" i="6" s="1" a="1"/>
  <c r="Z8" i="6"/>
  <c r="AI8" i="6" s="1" a="1"/>
  <c r="Z9" i="6"/>
  <c r="AI9" i="6" s="1" a="1"/>
  <c r="Z10" i="6"/>
  <c r="AI10" i="6" s="1" a="1"/>
  <c r="Z11" i="6"/>
  <c r="AI11" i="6" s="1" a="1"/>
  <c r="Z12" i="6"/>
  <c r="AI12" i="6" s="1" a="1"/>
  <c r="Z13" i="6"/>
  <c r="AI13" i="6" s="1" a="1"/>
  <c r="Z14" i="6"/>
  <c r="AI14" i="6" s="1" a="1"/>
  <c r="Z15" i="6"/>
  <c r="AI15" i="6" s="1" a="1"/>
  <c r="Y5" i="6"/>
  <c r="Y6" i="6"/>
  <c r="Y7" i="6"/>
  <c r="Y8" i="6"/>
  <c r="Y9" i="6"/>
  <c r="Y10" i="6"/>
  <c r="Y11" i="6"/>
  <c r="Y12" i="6"/>
  <c r="Y13" i="6"/>
  <c r="Y14" i="6"/>
  <c r="Y15" i="6"/>
  <c r="Y2" i="6"/>
  <c r="Y3" i="6"/>
  <c r="Y4" i="6"/>
  <c r="E36" i="11" a="1"/>
  <c r="D36" i="11" a="1"/>
  <c r="C36" i="11" a="1"/>
  <c r="B36" i="11" a="1"/>
  <c r="A36" i="11" a="1"/>
  <c r="E35" i="11" a="1"/>
  <c r="D35" i="11" a="1"/>
  <c r="C35" i="11" a="1"/>
  <c r="B35" i="11" a="1"/>
  <c r="A35" i="11" a="1"/>
  <c r="E34" i="11" a="1"/>
  <c r="D34" i="11" a="1"/>
  <c r="C34" i="11" a="1"/>
  <c r="B34" i="11" a="1"/>
  <c r="A34" i="11" a="1"/>
  <c r="E33" i="11" a="1"/>
  <c r="D33" i="11" a="1"/>
  <c r="C33" i="11" a="1"/>
  <c r="B33" i="11" a="1"/>
  <c r="A33" i="11" a="1"/>
  <c r="E30" i="11" a="1"/>
  <c r="D30" i="11" a="1"/>
  <c r="E28" i="11" a="1"/>
  <c r="D28" i="11" a="1"/>
  <c r="B28" i="11" a="1"/>
  <c r="A28" i="11" a="1"/>
  <c r="F4" i="11" a="1"/>
  <c r="D4" i="11" a="1"/>
  <c r="F3" i="11" a="1"/>
  <c r="F2" i="11" a="1"/>
  <c r="D2" i="11" a="1"/>
  <c r="AW10" i="6" l="1"/>
  <c r="F30" i="11"/>
  <c r="C28" i="11" s="1"/>
  <c r="F28" i="11"/>
  <c r="F34" i="11"/>
  <c r="F33" i="11"/>
  <c r="F36" i="11"/>
  <c r="F35" i="11" l="1"/>
  <c r="A30" i="11"/>
  <c r="AR3" i="6" l="1" a="1"/>
  <c r="AR4" i="6" a="1"/>
  <c r="AR5" i="6" a="1"/>
  <c r="AR6" i="6" a="1"/>
  <c r="AR7" i="6" a="1"/>
  <c r="AR8" i="6" a="1"/>
  <c r="AR9" i="6" a="1"/>
  <c r="AR10" i="6" a="1"/>
  <c r="AR11" i="6" a="1"/>
  <c r="AR12" i="6" a="1"/>
  <c r="AR13" i="6" a="1"/>
  <c r="AR14" i="6" a="1"/>
  <c r="AR15" i="6" a="1"/>
  <c r="AR2" i="6" a="1"/>
  <c r="AP2" i="6"/>
  <c r="AP3" i="6"/>
  <c r="AP4" i="6"/>
  <c r="AP5" i="6"/>
  <c r="AP6" i="6"/>
  <c r="AP7" i="6"/>
  <c r="AP8" i="6"/>
  <c r="AP9" i="6"/>
  <c r="AP10" i="6"/>
  <c r="AP11" i="6"/>
  <c r="AP12" i="6"/>
  <c r="AP13" i="6"/>
  <c r="AP14" i="6"/>
  <c r="AP15" i="6"/>
  <c r="AN3" i="6" a="1"/>
  <c r="AN4" i="6" a="1"/>
  <c r="AN5" i="6" a="1"/>
  <c r="AN6" i="6" a="1"/>
  <c r="AN7" i="6" a="1"/>
  <c r="AN8" i="6" a="1"/>
  <c r="AN9" i="6" a="1"/>
  <c r="AN10" i="6" a="1"/>
  <c r="AN11" i="6" a="1"/>
  <c r="AN12" i="6" a="1"/>
  <c r="AN13" i="6" a="1"/>
  <c r="AN14" i="6" a="1"/>
  <c r="AN15" i="6" a="1"/>
  <c r="AN2" i="6" a="1"/>
  <c r="AM3" i="6" a="1"/>
  <c r="AW3" i="6" s="1"/>
  <c r="AM4" i="6" a="1"/>
  <c r="AW4" i="6" s="1"/>
  <c r="AM5" i="6" a="1"/>
  <c r="AW5" i="6" s="1"/>
  <c r="AM6" i="6" a="1"/>
  <c r="AW6" i="6" s="1"/>
  <c r="AM7" i="6" a="1"/>
  <c r="AW7" i="6" s="1"/>
  <c r="AM8" i="6" a="1"/>
  <c r="AW8" i="6" s="1"/>
  <c r="AM9" i="6" a="1"/>
  <c r="AW9" i="6" s="1"/>
  <c r="AM11" i="6" a="1"/>
  <c r="AW11" i="6" s="1"/>
  <c r="AM12" i="6" a="1"/>
  <c r="AW12" i="6" s="1"/>
  <c r="AM13" i="6" a="1"/>
  <c r="AW13" i="6" s="1"/>
  <c r="AM14" i="6" a="1"/>
  <c r="AW14" i="6" s="1"/>
  <c r="AM15" i="6" a="1"/>
  <c r="AW15" i="6" s="1"/>
  <c r="AM2" i="6" a="1"/>
  <c r="AW2" i="6" s="1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2" i="6"/>
  <c r="AA3" i="6"/>
  <c r="AD3" i="6" s="1" a="1"/>
  <c r="AA4" i="6"/>
  <c r="AD4" i="6" s="1" a="1"/>
  <c r="AA5" i="6"/>
  <c r="AD5" i="6" s="1" a="1"/>
  <c r="AA6" i="6"/>
  <c r="AD6" i="6" s="1" a="1"/>
  <c r="AA7" i="6"/>
  <c r="AD7" i="6" s="1" a="1"/>
  <c r="AA8" i="6"/>
  <c r="AD8" i="6" s="1" a="1"/>
  <c r="AA9" i="6"/>
  <c r="AD9" i="6" s="1" a="1"/>
  <c r="AA10" i="6"/>
  <c r="AA11" i="6"/>
  <c r="AD11" i="6" s="1" a="1"/>
  <c r="AA12" i="6"/>
  <c r="AD12" i="6" s="1" a="1"/>
  <c r="AA13" i="6"/>
  <c r="AD13" i="6" s="1" a="1"/>
  <c r="AA14" i="6"/>
  <c r="AD14" i="6" s="1" a="1"/>
  <c r="AA15" i="6"/>
  <c r="AD15" i="6" s="1" a="1"/>
  <c r="AA2" i="6"/>
  <c r="AQ3" i="6" a="1"/>
  <c r="AQ4" i="6" a="1"/>
  <c r="AQ5" i="6" a="1"/>
  <c r="AQ6" i="6" a="1"/>
  <c r="AQ7" i="6" a="1"/>
  <c r="AQ8" i="6" a="1"/>
  <c r="AQ9" i="6" a="1"/>
  <c r="AQ10" i="6" a="1"/>
  <c r="AQ11" i="6" a="1"/>
  <c r="AQ12" i="6" a="1"/>
  <c r="AQ13" i="6" a="1"/>
  <c r="AQ14" i="6" a="1"/>
  <c r="AQ15" i="6" a="1"/>
  <c r="AQ2" i="6" a="1"/>
  <c r="X2" i="6"/>
  <c r="X3" i="6"/>
  <c r="X4" i="6"/>
  <c r="X5" i="6"/>
  <c r="X6" i="6"/>
  <c r="X7" i="6"/>
  <c r="X8" i="6"/>
  <c r="X9" i="6"/>
  <c r="X10" i="6"/>
  <c r="X11" i="6"/>
  <c r="X12" i="6"/>
  <c r="X13" i="6"/>
  <c r="X14" i="6"/>
  <c r="X15" i="6"/>
  <c r="J2" i="3" a="1"/>
  <c r="A36" i="7" a="1"/>
  <c r="A35" i="7" a="1"/>
  <c r="A34" i="7" a="1"/>
  <c r="A33" i="7" a="1"/>
  <c r="F4" i="7" a="1"/>
  <c r="D4" i="7" a="1"/>
  <c r="F3" i="7" a="1"/>
  <c r="C35" i="7" a="1"/>
  <c r="B35" i="7" a="1"/>
  <c r="C34" i="7" a="1"/>
  <c r="B34" i="7" a="1"/>
  <c r="B36" i="7" a="1"/>
  <c r="C36" i="7" a="1"/>
  <c r="C33" i="7" a="1"/>
  <c r="B33" i="7" a="1"/>
  <c r="E35" i="7" a="1"/>
  <c r="D35" i="7" a="1"/>
  <c r="E34" i="7" a="1"/>
  <c r="D34" i="7" a="1"/>
  <c r="E36" i="7" a="1"/>
  <c r="E33" i="7" a="1"/>
  <c r="D36" i="7" a="1"/>
  <c r="D33" i="7" a="1"/>
  <c r="A28" i="7" a="1"/>
  <c r="B28" i="7" a="1"/>
  <c r="E30" i="7" a="1"/>
  <c r="D30" i="7" a="1"/>
  <c r="E28" i="7" a="1"/>
  <c r="D28" i="7" a="1"/>
  <c r="F2" i="7" a="1"/>
  <c r="D2" i="7" a="1"/>
  <c r="AH3" i="6" l="1" a="1"/>
  <c r="AV3" i="6" s="1"/>
  <c r="AJ3" i="6" a="1"/>
  <c r="AH4" i="6" a="1"/>
  <c r="AV4" i="6" s="1"/>
  <c r="AJ4" i="6" a="1"/>
  <c r="AH5" i="6" a="1"/>
  <c r="AV5" i="6" s="1"/>
  <c r="AJ5" i="6" a="1"/>
  <c r="AH6" i="6" a="1"/>
  <c r="AV6" i="6" s="1"/>
  <c r="AJ6" i="6" a="1"/>
  <c r="AH7" i="6" a="1"/>
  <c r="AV7" i="6" s="1"/>
  <c r="AJ7" i="6" a="1"/>
  <c r="AH8" i="6" a="1"/>
  <c r="AV8" i="6" s="1"/>
  <c r="AJ8" i="6" a="1"/>
  <c r="AH9" i="6" a="1"/>
  <c r="AV9" i="6" s="1"/>
  <c r="AJ9" i="6" a="1"/>
  <c r="AH10" i="6" a="1"/>
  <c r="AV10" i="6" s="1"/>
  <c r="AJ10" i="6" a="1"/>
  <c r="AH11" i="6" a="1"/>
  <c r="AV11" i="6" s="1"/>
  <c r="AJ11" i="6" a="1"/>
  <c r="AH12" i="6" a="1"/>
  <c r="AV12" i="6" s="1"/>
  <c r="AJ12" i="6" a="1"/>
  <c r="AH13" i="6" a="1"/>
  <c r="AV13" i="6" s="1"/>
  <c r="AJ13" i="6" a="1"/>
  <c r="AH14" i="6" a="1"/>
  <c r="AV14" i="6" s="1"/>
  <c r="AJ14" i="6" a="1"/>
  <c r="AH15" i="6" a="1"/>
  <c r="AV15" i="6" s="1"/>
  <c r="AJ15" i="6" a="1"/>
  <c r="AH2" i="6" a="1"/>
  <c r="AV2" i="6" s="1"/>
  <c r="AJ2" i="6" a="1"/>
  <c r="AC10" i="6"/>
  <c r="AG2" i="6" a="1"/>
  <c r="AD2" i="6" a="1"/>
  <c r="AG14" i="6" a="1"/>
  <c r="AG12" i="6" a="1"/>
  <c r="AG10" i="6" a="1"/>
  <c r="AG8" i="6" a="1"/>
  <c r="AG6" i="6" a="1"/>
  <c r="AG4" i="6" a="1"/>
  <c r="AE2" i="6" a="1"/>
  <c r="AF14" i="6" a="1"/>
  <c r="AF12" i="6" a="1"/>
  <c r="AF10" i="6" a="1"/>
  <c r="AF8" i="6" a="1"/>
  <c r="AF6" i="6" a="1"/>
  <c r="AF4" i="6" a="1"/>
  <c r="AF2" i="6" a="1"/>
  <c r="AE14" i="6" a="1"/>
  <c r="AE12" i="6" a="1"/>
  <c r="AE10" i="6" a="1"/>
  <c r="AE8" i="6" a="1"/>
  <c r="AE6" i="6" a="1"/>
  <c r="AE4" i="6" a="1"/>
  <c r="AD10" i="6" a="1"/>
  <c r="AG15" i="6" a="1"/>
  <c r="AG13" i="6" a="1"/>
  <c r="AG11" i="6" a="1"/>
  <c r="AG9" i="6" a="1"/>
  <c r="AG7" i="6" a="1"/>
  <c r="AG5" i="6" a="1"/>
  <c r="AG3" i="6" a="1"/>
  <c r="AF15" i="6" a="1"/>
  <c r="AF13" i="6" a="1"/>
  <c r="AF11" i="6" a="1"/>
  <c r="AF9" i="6" a="1"/>
  <c r="AF7" i="6" a="1"/>
  <c r="AF5" i="6" a="1"/>
  <c r="AF3" i="6" a="1"/>
  <c r="AE15" i="6" a="1"/>
  <c r="AE13" i="6" a="1"/>
  <c r="AE11" i="6" a="1"/>
  <c r="AE9" i="6" a="1"/>
  <c r="AE7" i="6" a="1"/>
  <c r="AE5" i="6" a="1"/>
  <c r="AE3" i="6" a="1"/>
  <c r="AO5" i="6"/>
  <c r="AO10" i="6"/>
  <c r="AO4" i="6"/>
  <c r="AO11" i="6"/>
  <c r="AO3" i="6"/>
  <c r="AO12" i="6"/>
  <c r="AO9" i="6"/>
  <c r="AO2" i="6"/>
  <c r="AO8" i="6"/>
  <c r="AO15" i="6"/>
  <c r="AO7" i="6"/>
  <c r="AO14" i="6"/>
  <c r="AO6" i="6"/>
  <c r="AO13" i="6"/>
  <c r="AC11" i="6"/>
  <c r="AC3" i="6"/>
  <c r="AC15" i="6"/>
  <c r="AC7" i="6"/>
  <c r="AC13" i="6"/>
  <c r="AC14" i="6"/>
  <c r="AC5" i="6"/>
  <c r="AC9" i="6"/>
  <c r="AC6" i="6"/>
  <c r="AC12" i="6"/>
  <c r="AC4" i="6"/>
  <c r="AC2" i="6"/>
  <c r="AC8" i="6"/>
  <c r="F35" i="7"/>
  <c r="F34" i="7"/>
  <c r="F36" i="7"/>
  <c r="F33" i="7"/>
  <c r="F30" i="7"/>
  <c r="F28" i="7"/>
  <c r="C28" i="7"/>
  <c r="AK6" i="6" l="1"/>
  <c r="AK4" i="6"/>
  <c r="AK14" i="6"/>
  <c r="AK12" i="6"/>
  <c r="AK8" i="6"/>
  <c r="AK10" i="6"/>
  <c r="AK15" i="6"/>
  <c r="AK13" i="6"/>
  <c r="AK11" i="6"/>
  <c r="AK9" i="6"/>
  <c r="AK7" i="6"/>
  <c r="AK5" i="6"/>
  <c r="AK3" i="6"/>
  <c r="AK2" i="6"/>
  <c r="A3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Filip</author>
  </authors>
  <commentList>
    <comment ref="AA1" authorId="0" shapeId="0" xr:uid="{42A30801-D084-4310-A8F8-057A7186A806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Czas pracy techników na turbinie</t>
        </r>
      </text>
    </comment>
    <comment ref="AB1" authorId="0" shapeId="0" xr:uid="{6B24A433-DD9F-4E2B-8235-7529DDB7AEA3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czas do obliczenia godzin na fakturze</t>
        </r>
      </text>
    </comment>
    <comment ref="AC1" authorId="0" shapeId="0" xr:uid="{4D376177-436E-4F4B-8CC3-85F4415FBF23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różnica między godzinami na FV a wynagrodzeniem techników (zysk na godzinach dla firmy)
</t>
        </r>
      </text>
    </comment>
    <comment ref="AD1" authorId="0" shapeId="0" xr:uid="{F1544852-6205-4A67-B6C5-6A0DE49E254D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do zapłaty pracownikowi na którą składa się godziny pracy oraz godziny dojazdu (gdy jest fakturoany dojazd)
</t>
        </r>
      </text>
    </comment>
    <comment ref="AE1" authorId="0" shapeId="0" xr:uid="{7E7B7310-E9B9-44F1-B609-58B79440E66E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do zapłaty pracownikowi na którą składa się godziny pracy oraz godziny dojazdu (gdy jest fakturoany dojazd)
</t>
        </r>
      </text>
    </comment>
    <comment ref="AF1" authorId="0" shapeId="0" xr:uid="{2BC552D5-19A8-46F2-BC99-C24DFC18D7C2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do zapłaty pracownikowi na którą składa się godziny pracy oraz godziny dojazdu (gdy jest fakturoany dojazd)
</t>
        </r>
      </text>
    </comment>
    <comment ref="AG1" authorId="0" shapeId="0" xr:uid="{83CA8C3F-F798-4239-89E9-2F2E70DE0130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do zapłaty pracownikowi na którą składa się godziny pracy oraz godziny dojazdu (gdy jest fakturoany dojazd)
</t>
        </r>
      </text>
    </comment>
    <comment ref="AH1" authorId="0" shapeId="0" xr:uid="{3509BD0D-F655-4C8D-BD5C-82561F692524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ROBOCZOGODZINY CZAS PRACY ORAZ CZAS PRZEJAZDU (NA FV)</t>
        </r>
      </text>
    </comment>
    <comment ref="AI1" authorId="0" shapeId="0" xr:uid="{D9AFC021-E33A-4190-888C-2F1AE0DE2A2E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Oblicza koszt dojazdu przez stawkę klienta
</t>
        </r>
      </text>
    </comment>
    <comment ref="AK1" authorId="0" shapeId="0" xr:uid="{3CDE8D53-5603-4EB9-BC5E-3F3D2802F178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która zostaje firmie po odjęciu wynagrodzenia pracownikom z godzin pracy 
</t>
        </r>
      </text>
    </comment>
    <comment ref="AQ1" authorId="0" shapeId="0" xr:uid="{CEDE830E-8630-4770-9DBA-0443B5A34DE9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Koszt roboczogodzin spędzonych na dojeździe obliczany po stawce z tabeli dotyczącej stawek pracownika- </t>
        </r>
        <r>
          <rPr>
            <b/>
            <sz val="9"/>
            <color indexed="81"/>
            <rFont val="Tahoma"/>
            <family val="2"/>
            <charset val="238"/>
          </rPr>
          <t xml:space="preserve">UWZGLĘDNIANY GDY ZAZNACZONE FAKTUROWAĆ DOJAZD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R1" authorId="0" shapeId="0" xr:uid="{888F14EB-DD26-4D9C-8BE6-0C607C8C6188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Koszt roboczogodzin x stawka klienta 
dojazdu doliczany do FV po zaznaczeniu Fakturawać dojazd
</t>
        </r>
      </text>
    </comment>
    <comment ref="AS1" authorId="0" shapeId="0" xr:uid="{0FF72225-562C-44AA-B7E3-B8E991955E80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Koszty związane z danym zleceniem, łożyska, czyściwo, smar itp.
</t>
        </r>
      </text>
    </comment>
    <comment ref="AT1" authorId="0" shapeId="0" xr:uid="{52D258B8-C509-4175-BCAE-51165E21542C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części na FV dla klienta</t>
        </r>
      </text>
    </comment>
    <comment ref="AU1" authorId="0" shapeId="0" xr:uid="{2D76DB8C-661A-4AE1-8EDC-D58F2B9FCB13}">
      <text>
        <r>
          <rPr>
            <b/>
            <sz val="9"/>
            <color indexed="81"/>
            <rFont val="Tahoma"/>
            <family val="2"/>
            <charset val="238"/>
          </rPr>
          <t>Filip:</t>
        </r>
        <r>
          <rPr>
            <sz val="9"/>
            <color indexed="81"/>
            <rFont val="Tahoma"/>
            <family val="2"/>
            <charset val="238"/>
          </rPr>
          <t xml:space="preserve">
Kwota jaka jest na ofercie dla klienta przed wykonaniem zlecenia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BEEA9C-B9CD-43FF-B248-A6B4B9B58B10}" keepAlive="1" name="ThisWorkbookDataModel" description="Model danych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A9F9DFA-68EF-452F-A777-18628614F8DF}" name="WorksheetConnection_Raport serwisowy nowy.xlsx!Tab_Klienci" type="102" refreshedVersion="8" minRefreshableVersion="5">
    <extLst>
      <ext xmlns:x15="http://schemas.microsoft.com/office/spreadsheetml/2010/11/main" uri="{DE250136-89BD-433C-8126-D09CA5730AF9}">
        <x15:connection id="Tab_Klienci">
          <x15:rangePr sourceName="_xlcn.WorksheetConnection_Raportserwisowynowy.xlsxTab_Klienci1"/>
        </x15:connection>
      </ext>
    </extLst>
  </connection>
  <connection id="3" xr16:uid="{CABC45F4-5454-47FB-829A-06A1B59E0D12}" name="WorksheetConnection_Raport serwisowy nowy.xlsx!Tab_Raport" type="102" refreshedVersion="8" minRefreshableVersion="5">
    <extLst>
      <ext xmlns:x15="http://schemas.microsoft.com/office/spreadsheetml/2010/11/main" uri="{DE250136-89BD-433C-8126-D09CA5730AF9}">
        <x15:connection id="Tab_Raport">
          <x15:rangePr sourceName="_xlcn.WorksheetConnection_Raportserwisowynowy.xlsxTab_Raport1"/>
        </x15:connection>
      </ext>
    </extLst>
  </connection>
  <connection id="4" xr16:uid="{33934DF5-77C3-480D-AE2C-B6B426FCC268}" name="WorksheetConnection_Tabela7" type="102" refreshedVersion="8" minRefreshableVersion="5">
    <extLst>
      <ext xmlns:x15="http://schemas.microsoft.com/office/spreadsheetml/2010/11/main" uri="{DE250136-89BD-433C-8126-D09CA5730AF9}">
        <x15:connection id="Tabela7">
          <x15:rangePr sourceName="_xlcn.WorksheetConnection_Tabela7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<sst xmlns="http://schemas.openxmlformats.org/spreadsheetml/2006/main" count="549" uniqueCount="291">
  <si>
    <t>Imię</t>
  </si>
  <si>
    <t>Nazwisko</t>
  </si>
  <si>
    <t>Region</t>
  </si>
  <si>
    <t>GWO</t>
  </si>
  <si>
    <t>rb/h</t>
  </si>
  <si>
    <t>km</t>
  </si>
  <si>
    <t>Badania lek</t>
  </si>
  <si>
    <t>SEP 1 kV</t>
  </si>
  <si>
    <t>SEP20kV</t>
  </si>
  <si>
    <t>UDT wciągnik</t>
  </si>
  <si>
    <t>UDT podest</t>
  </si>
  <si>
    <t>Sebastian</t>
  </si>
  <si>
    <t>Łuczak</t>
  </si>
  <si>
    <t>Łudzkie</t>
  </si>
  <si>
    <t>TAK</t>
  </si>
  <si>
    <t>E,D</t>
  </si>
  <si>
    <t>Radosław</t>
  </si>
  <si>
    <t>Baranowski</t>
  </si>
  <si>
    <t>Pomorskie</t>
  </si>
  <si>
    <t>NIE</t>
  </si>
  <si>
    <t xml:space="preserve">Damian </t>
  </si>
  <si>
    <t>Tymiński</t>
  </si>
  <si>
    <t>Marcin</t>
  </si>
  <si>
    <t>Ciesielski</t>
  </si>
  <si>
    <t xml:space="preserve">Radosław </t>
  </si>
  <si>
    <t>Kiernozek</t>
  </si>
  <si>
    <t>Bartłomiej</t>
  </si>
  <si>
    <t>Barzowski</t>
  </si>
  <si>
    <t>Zdzisław</t>
  </si>
  <si>
    <t>Miszke</t>
  </si>
  <si>
    <t>Kierznowski</t>
  </si>
  <si>
    <t>Farma</t>
  </si>
  <si>
    <t>Producent_turbiny</t>
  </si>
  <si>
    <t>Model_turbiny</t>
  </si>
  <si>
    <t>ID_turbiny</t>
  </si>
  <si>
    <t>Koordynaty_N</t>
  </si>
  <si>
    <t>Koordynaty_E</t>
  </si>
  <si>
    <t>Klient</t>
  </si>
  <si>
    <t>Adres</t>
  </si>
  <si>
    <t>Kod_pocz</t>
  </si>
  <si>
    <t>NIP</t>
  </si>
  <si>
    <t>Osoba_do_kontaktu</t>
  </si>
  <si>
    <t>Nr_tel</t>
  </si>
  <si>
    <t>PIASTPOL J.L. ŁANGOWSKI SZYPRYT SPÓŁKA
KOMANDYTOWA</t>
  </si>
  <si>
    <t>ul. Płaska 25C</t>
  </si>
  <si>
    <t>87-100 Toruń</t>
  </si>
  <si>
    <t>Jacek Łangowski</t>
  </si>
  <si>
    <t>ENERGIA PRO Sp. z o.o.</t>
  </si>
  <si>
    <t>ul. Londyńska 27</t>
  </si>
  <si>
    <t>03-921 Warszawa</t>
  </si>
  <si>
    <t>Damian Ziemba</t>
  </si>
  <si>
    <t>Mykanów</t>
  </si>
  <si>
    <t>Gamesa</t>
  </si>
  <si>
    <t>G58</t>
  </si>
  <si>
    <t>EW1</t>
  </si>
  <si>
    <t>EW2</t>
  </si>
  <si>
    <t>Moc_kW</t>
  </si>
  <si>
    <t>Data</t>
  </si>
  <si>
    <t>Turbina</t>
  </si>
  <si>
    <t>Model</t>
  </si>
  <si>
    <t>Dokumentacja zdjęciowa</t>
  </si>
  <si>
    <t>Alarm</t>
  </si>
  <si>
    <t>Stop turbiny</t>
  </si>
  <si>
    <t>Start turbiny</t>
  </si>
  <si>
    <t>Technik</t>
  </si>
  <si>
    <t>Opis części</t>
  </si>
  <si>
    <t>Podpis</t>
  </si>
  <si>
    <t>Data:</t>
  </si>
  <si>
    <t>Czas</t>
  </si>
  <si>
    <t>Czas powrotu</t>
  </si>
  <si>
    <t>Łączny czas interwencji</t>
  </si>
  <si>
    <t>Uwagi</t>
  </si>
  <si>
    <t>Serial No</t>
  </si>
  <si>
    <t>Rodzaj pracy</t>
  </si>
  <si>
    <t>Farma Wiatrowa</t>
  </si>
  <si>
    <t>kW</t>
  </si>
  <si>
    <t>Opis alarmu</t>
  </si>
  <si>
    <t>EEW23</t>
  </si>
  <si>
    <t>Ciemniewko</t>
  </si>
  <si>
    <t>Emergency stop nacelle / hub</t>
  </si>
  <si>
    <t>Opis prac:</t>
  </si>
  <si>
    <t>ID zlecenia</t>
  </si>
  <si>
    <t>Producent</t>
  </si>
  <si>
    <t>Raport Serwisowy</t>
  </si>
  <si>
    <t>General Electric</t>
  </si>
  <si>
    <t>1,5se</t>
  </si>
  <si>
    <t>Nr/GP/Item</t>
  </si>
  <si>
    <t xml:space="preserve">Ilość </t>
  </si>
  <si>
    <t xml:space="preserve">Czas </t>
  </si>
  <si>
    <t>Czas dojazdu</t>
  </si>
  <si>
    <t>Dnia 31.03.2026 turbina uległa zatrzymaniu na skutek wystąpienia ww błędu. Serwis przystąpił do diagnostyki, podczas której usunięto urwaną szpilkę w hubie oraz uprzątnięto uszkodzone elementy lampy. Po wykonaniu czynności serwisowych przeprowadzono testy funkcjonalne. Turbinę uruchomiono i przekazano do dalszej eksploatacji. Dnia 31.03.2026 turbina uległa zatrzymaniu na skutek wystąpienia ww błędu. Serwis przystąpił do diagnostyki, podczas której usunięto urwaną szpilkę w hubie oraz uprzątnięto uszkodzone elementy lampy. Po wykonaniu czynności serwisowych przeprowadzono testy funkcjonalne. Turbinę uruchomiono i przekazano do dalszej eksploatacji.</t>
  </si>
  <si>
    <t>Godzina</t>
  </si>
  <si>
    <t>Ilość godzin</t>
  </si>
  <si>
    <t>Data rozpoczęcia</t>
  </si>
  <si>
    <t>Data zakończenia</t>
  </si>
  <si>
    <t>Stop_turbiny</t>
  </si>
  <si>
    <t>Start_turbiny</t>
  </si>
  <si>
    <t>Piastpol</t>
  </si>
  <si>
    <t>Energia Pro</t>
  </si>
  <si>
    <t>Oprzężów</t>
  </si>
  <si>
    <t xml:space="preserve">Regnów </t>
  </si>
  <si>
    <t>Rypin</t>
  </si>
  <si>
    <t>G2632</t>
  </si>
  <si>
    <t>EEW11</t>
  </si>
  <si>
    <t>EEW12</t>
  </si>
  <si>
    <t>V52</t>
  </si>
  <si>
    <t>Vestas</t>
  </si>
  <si>
    <t>V66</t>
  </si>
  <si>
    <t>EEW7</t>
  </si>
  <si>
    <t>EEW8</t>
  </si>
  <si>
    <t>V80</t>
  </si>
  <si>
    <t>EEW16</t>
  </si>
  <si>
    <t>EEW10</t>
  </si>
  <si>
    <t>EEW9</t>
  </si>
  <si>
    <t>Bartki</t>
  </si>
  <si>
    <t>EEW18</t>
  </si>
  <si>
    <t>GE1.5se</t>
  </si>
  <si>
    <t>Zawada</t>
  </si>
  <si>
    <t>V90</t>
  </si>
  <si>
    <t>EEW17</t>
  </si>
  <si>
    <t>Awaria</t>
  </si>
  <si>
    <t>RUN OK Sp. z o.o.</t>
  </si>
  <si>
    <t>ul. Mickiewicza 4B</t>
  </si>
  <si>
    <t>47-120 Zawadzkie</t>
  </si>
  <si>
    <t>Marcin Gurski</t>
  </si>
  <si>
    <t>RUN OK</t>
  </si>
  <si>
    <t>PRO-MECH GURSKI MARCIN</t>
  </si>
  <si>
    <t>Promech</t>
  </si>
  <si>
    <t>Rakoniewice</t>
  </si>
  <si>
    <t>Malice</t>
  </si>
  <si>
    <t>Tomaszów</t>
  </si>
  <si>
    <t>EEW25</t>
  </si>
  <si>
    <t>Filip</t>
  </si>
  <si>
    <t>Musiałowicz</t>
  </si>
  <si>
    <t>Start wyjazdu</t>
  </si>
  <si>
    <t>Koniec wyjazdu</t>
  </si>
  <si>
    <t>Start powrotu</t>
  </si>
  <si>
    <t>Koniec powrotu</t>
  </si>
  <si>
    <t>Czas FV start</t>
  </si>
  <si>
    <t>Czas FV stop</t>
  </si>
  <si>
    <t>Data_utworzenia_raportu</t>
  </si>
  <si>
    <t>Czas pracownika start</t>
  </si>
  <si>
    <t>Czas pracownika koniec</t>
  </si>
  <si>
    <t>Status</t>
  </si>
  <si>
    <t xml:space="preserve">Status </t>
  </si>
  <si>
    <t>W toku</t>
  </si>
  <si>
    <t>Zafakturowana</t>
  </si>
  <si>
    <t>Faktury</t>
  </si>
  <si>
    <t>Rak_1</t>
  </si>
  <si>
    <t>Mal_1</t>
  </si>
  <si>
    <t>ID_Klienta</t>
  </si>
  <si>
    <t>ID_raportu</t>
  </si>
  <si>
    <t>Technik_1</t>
  </si>
  <si>
    <t>Technik_2</t>
  </si>
  <si>
    <t>Technik_3</t>
  </si>
  <si>
    <t>Technik_4</t>
  </si>
  <si>
    <t>ID_Technika</t>
  </si>
  <si>
    <t>Łuc_S</t>
  </si>
  <si>
    <t>Bar_R</t>
  </si>
  <si>
    <t>Kie_M</t>
  </si>
  <si>
    <t>Mus_F</t>
  </si>
  <si>
    <t>Postój Turbiny</t>
  </si>
  <si>
    <t>Czas przejazdu</t>
  </si>
  <si>
    <t>Czas_Real</t>
  </si>
  <si>
    <t>Różnica_Zysk</t>
  </si>
  <si>
    <t>Koszt_Technika_1</t>
  </si>
  <si>
    <t>Koszt_Technika_2</t>
  </si>
  <si>
    <t>Koszt_Technika_3</t>
  </si>
  <si>
    <t>Koszt_Technika_4</t>
  </si>
  <si>
    <t>KM_przejechane</t>
  </si>
  <si>
    <t>KM_FV</t>
  </si>
  <si>
    <t>KM_Team_koszt</t>
  </si>
  <si>
    <t>KM_zysk</t>
  </si>
  <si>
    <t>Stawka_RB</t>
  </si>
  <si>
    <t>Stawka_KM</t>
  </si>
  <si>
    <t>Data_Od</t>
  </si>
  <si>
    <t>Stawka_RB_Technik</t>
  </si>
  <si>
    <t>Stawka_KM_Technik</t>
  </si>
  <si>
    <t>Kierowca</t>
  </si>
  <si>
    <t>Hotel</t>
  </si>
  <si>
    <t>Koszt_Noclegu</t>
  </si>
  <si>
    <t>Hotel_Ryczałt</t>
  </si>
  <si>
    <t>Procent_Dojazd</t>
  </si>
  <si>
    <t>FV_TOTAL</t>
  </si>
  <si>
    <t>Fakturować_Dojazd_TAK/NIE</t>
  </si>
  <si>
    <t>Koszt_Przejazdu_H_Team</t>
  </si>
  <si>
    <t>Koszt_Przejazdu_H_FV</t>
  </si>
  <si>
    <t>ID_Części</t>
  </si>
  <si>
    <t>Nazwa części</t>
  </si>
  <si>
    <t>Cena_zakupu</t>
  </si>
  <si>
    <t>Marza_Procent</t>
  </si>
  <si>
    <t>Ilość</t>
  </si>
  <si>
    <t>ID_Raportu</t>
  </si>
  <si>
    <t>Nazwa_Części</t>
  </si>
  <si>
    <t>Cena_Zakupu</t>
  </si>
  <si>
    <t>Cena_Sprzedaży</t>
  </si>
  <si>
    <t>Koszt_SUMA_netto</t>
  </si>
  <si>
    <t>FV_SUMA_Netto</t>
  </si>
  <si>
    <t>MULTI BEARING GREASE 370g</t>
  </si>
  <si>
    <t>SKF</t>
  </si>
  <si>
    <t>SHELL GADUS S5 T460 1.5(CARTRIDGE 400GR)</t>
  </si>
  <si>
    <t>KLUBERPLEX GREASE AG 11-462</t>
  </si>
  <si>
    <t>SHELL OMALA S4 WE 320 (old named Tivela</t>
  </si>
  <si>
    <t>SHELL RHODINA BBZ GREASE-003</t>
  </si>
  <si>
    <t>PI2108 SMX3 SERIES FILTERING ELEMENT</t>
  </si>
  <si>
    <t>GENERIC AIR BREATHER ELEMENT</t>
  </si>
  <si>
    <t>AIR FILTER PARKER ARLON QA-K2103 QXWL-3</t>
  </si>
  <si>
    <t>PLASTIC BOTTLE FOR GEARBOX OIL SAMPLES (</t>
  </si>
  <si>
    <t>GENERIC SPIN-ON FILTER GEARBOX [DONALDSON]</t>
  </si>
  <si>
    <t>BASE FILTER ELEMENT</t>
  </si>
  <si>
    <t>3 MICRON FILTER WASHER (FA9500706) 27X18</t>
  </si>
  <si>
    <t>O-RING 171,04 x 3,53</t>
  </si>
  <si>
    <t>O-RING 19,5X3 FPM 75</t>
  </si>
  <si>
    <t>WASHER 1-4" 14,7X22X1,5 FPM</t>
  </si>
  <si>
    <t>GEARBOX COOLER FILTER G47 320X470MM</t>
  </si>
  <si>
    <t>SMOKE SENSOR TESTING GAS BOTTLE</t>
  </si>
  <si>
    <t>FILTER SHEET C3 FILTER CLASS F5 (352x352</t>
  </si>
  <si>
    <t>VILEDON FILTER OF RINGS ROOM R9D2069P03</t>
  </si>
  <si>
    <t>GREASE KLUBERPLEX BEM 41-132 400GR</t>
  </si>
  <si>
    <t>BRUSH GENERATOR 2MW</t>
  </si>
  <si>
    <t>GND BRUSH</t>
  </si>
  <si>
    <t>Rubbish Bag 52 x 60 (Roll of 20 units)</t>
  </si>
  <si>
    <t>Rubbish Bag 85 x 105 (Roll of 20 units)</t>
  </si>
  <si>
    <t>CELLULOSE ROLL MINI TORK P 120 M 1 LAYER</t>
  </si>
  <si>
    <t>KH7 DEGREASER</t>
  </si>
  <si>
    <t>COTTON CLOTHS PACKAGE</t>
  </si>
  <si>
    <t>Latex Gloves - Box 100 Units</t>
  </si>
  <si>
    <t>GP144559-006</t>
  </si>
  <si>
    <t>GP124059</t>
  </si>
  <si>
    <t>GP009909</t>
  </si>
  <si>
    <t>GP021978-003</t>
  </si>
  <si>
    <t>GP354394</t>
  </si>
  <si>
    <t>GP139203</t>
  </si>
  <si>
    <t>GP015418</t>
  </si>
  <si>
    <t>GP007339</t>
  </si>
  <si>
    <t>GP018869</t>
  </si>
  <si>
    <t>GP016645</t>
  </si>
  <si>
    <t>GP015070</t>
  </si>
  <si>
    <t>GP095586</t>
  </si>
  <si>
    <t>GP095593</t>
  </si>
  <si>
    <t>GP460057 / P611534</t>
  </si>
  <si>
    <t>GP456194</t>
  </si>
  <si>
    <t>R9D4091P04</t>
  </si>
  <si>
    <t>GP012393</t>
  </si>
  <si>
    <t>GP093799</t>
  </si>
  <si>
    <t>GP084260</t>
  </si>
  <si>
    <t>GP131157</t>
  </si>
  <si>
    <t>AW003</t>
  </si>
  <si>
    <t>Części koszt FV</t>
  </si>
  <si>
    <t>Części koszt nabycia</t>
  </si>
  <si>
    <t xml:space="preserve">Bezpieczniki 690V 1000A Gamesa </t>
  </si>
  <si>
    <t>Typ turbiny</t>
  </si>
  <si>
    <t>Raport Dane  - słuzy do wypełnienia danych jak w tabeli od czsu zatrzymania turbiny startu wyjazdu serwisu oraz czeci km ile osób itp., za jeden rekord uważa się wpis jednej interwencji z dojazdem i powrotem</t>
  </si>
  <si>
    <t>Raport Serwisowy - gotowy raport do wyeksportowania PDF końcowego</t>
  </si>
  <si>
    <t>Klienci Cennik Technicy - dane do Raport Dane które za pomocą daty sprawdzają która cena za KM godzine oraz Hotel jest pobierana. Data zmiany cen powoduje odpowiednie wybieranie cen i podsumowań aby historia nie była zakrzywiona</t>
  </si>
  <si>
    <t>AW0010426</t>
  </si>
  <si>
    <t>AW0020426</t>
  </si>
  <si>
    <t>AW005</t>
  </si>
  <si>
    <t>Rękoraj</t>
  </si>
  <si>
    <t>VEO 24 Sp. z o. o.</t>
  </si>
  <si>
    <t>ul. Ogrodnicza 12/14</t>
  </si>
  <si>
    <t xml:space="preserve">95-100 Zgierz </t>
  </si>
  <si>
    <t>Marek Jadczak</t>
  </si>
  <si>
    <t>Veo 24</t>
  </si>
  <si>
    <t>Usługa ryczautem</t>
  </si>
  <si>
    <t>AW006</t>
  </si>
  <si>
    <t>AW007</t>
  </si>
  <si>
    <t>AW008</t>
  </si>
  <si>
    <t>IWS</t>
  </si>
  <si>
    <t xml:space="preserve">Baranowski </t>
  </si>
  <si>
    <t>Timon</t>
  </si>
  <si>
    <t>Cieślak</t>
  </si>
  <si>
    <t>Bazowski</t>
  </si>
  <si>
    <t>Rozliczona z Pracownikiem</t>
  </si>
  <si>
    <t xml:space="preserve">Rozliczona z P </t>
  </si>
  <si>
    <t>Czynke</t>
  </si>
  <si>
    <t>Piotr</t>
  </si>
  <si>
    <t>-</t>
  </si>
  <si>
    <t>Inter Wind Service</t>
  </si>
  <si>
    <t>Piotr Czynke</t>
  </si>
  <si>
    <t>Czajcze 88/2</t>
  </si>
  <si>
    <t>89-320</t>
  </si>
  <si>
    <t>Veo 25</t>
  </si>
  <si>
    <t>Inter</t>
  </si>
  <si>
    <t>AW009</t>
  </si>
  <si>
    <t>Godziny praca i dojazd razem (gdy zaznaczysz Fakturować dojazd)</t>
  </si>
  <si>
    <t xml:space="preserve">Suma wszystkiego </t>
  </si>
  <si>
    <t>Czas_do wpisania na FV</t>
  </si>
  <si>
    <t>Godziny dojazd na FV</t>
  </si>
  <si>
    <t>Godziny pracy na FV</t>
  </si>
  <si>
    <t>Treilo_Godziny_Zysk_na wystawionej FV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</si>
</sst>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\-mm\-yy\ h:mm;@"/>
    <numFmt numFmtId="165" formatCode="h:mm;@"/>
    <numFmt numFmtId="166" formatCode="#,##0.00\ _z_ł"/>
    <numFmt numFmtId="167" formatCode="#,##0.00\ &quot;zł&quot;"/>
    <numFmt numFmtId="168" formatCode="d\-m\-yyyy;@"/>
    <numFmt numFmtId="169" formatCode="yyyy\-mm\-dd;@"/>
  </numFmts>
  <fonts count="10" x14ac:knownFonts="1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20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2DCDB"/>
        <bgColor rgb="FFF2DCDB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13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3" fontId="0" fillId="0" borderId="0" xfId="0" applyNumberFormat="1"/>
    <xf numFmtId="0" fontId="3" fillId="0" borderId="0" xfId="0" applyFont="1"/>
    <xf numFmtId="0" fontId="2" fillId="0" borderId="0" xfId="0" applyFont="1"/>
    <xf numFmtId="0" fontId="2" fillId="0" borderId="2" xfId="0" applyFont="1" applyBorder="1"/>
    <xf numFmtId="0" fontId="2" fillId="0" borderId="13" xfId="0" applyFont="1" applyBorder="1"/>
    <xf numFmtId="0" fontId="5" fillId="2" borderId="1" xfId="0" applyFont="1" applyFill="1" applyBorder="1"/>
    <xf numFmtId="0" fontId="5" fillId="2" borderId="15" xfId="0" applyFont="1" applyFill="1" applyBorder="1"/>
    <xf numFmtId="0" fontId="5" fillId="2" borderId="16" xfId="0" applyFont="1" applyFill="1" applyBorder="1"/>
    <xf numFmtId="0" fontId="5" fillId="2" borderId="7" xfId="0" applyFont="1" applyFill="1" applyBorder="1" applyAlignment="1">
      <alignment horizontal="left"/>
    </xf>
    <xf numFmtId="0" fontId="5" fillId="2" borderId="7" xfId="0" applyFont="1" applyFill="1" applyBorder="1"/>
    <xf numFmtId="0" fontId="5" fillId="2" borderId="9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1" xfId="0" applyFont="1" applyBorder="1" applyAlignment="1">
      <alignment horizontal="center"/>
    </xf>
    <xf numFmtId="14" fontId="3" fillId="0" borderId="7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/>
    <xf numFmtId="164" fontId="3" fillId="0" borderId="16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 vertical="center"/>
    </xf>
    <xf numFmtId="0" fontId="3" fillId="0" borderId="20" xfId="0" applyFont="1" applyBorder="1"/>
    <xf numFmtId="164" fontId="3" fillId="0" borderId="15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/>
    </xf>
    <xf numFmtId="0" fontId="3" fillId="0" borderId="1" xfId="0" applyFont="1" applyBorder="1"/>
    <xf numFmtId="0" fontId="3" fillId="0" borderId="7" xfId="0" applyFont="1" applyBorder="1"/>
    <xf numFmtId="0" fontId="3" fillId="0" borderId="15" xfId="0" applyFont="1" applyBorder="1"/>
    <xf numFmtId="0" fontId="3" fillId="0" borderId="18" xfId="0" applyFont="1" applyBorder="1"/>
    <xf numFmtId="0" fontId="3" fillId="0" borderId="13" xfId="0" applyFont="1" applyBorder="1"/>
    <xf numFmtId="14" fontId="3" fillId="0" borderId="11" xfId="0" applyNumberFormat="1" applyFont="1" applyBorder="1" applyAlignment="1">
      <alignment horizontal="center"/>
    </xf>
    <xf numFmtId="0" fontId="1" fillId="2" borderId="0" xfId="0" applyFont="1" applyFill="1"/>
    <xf numFmtId="14" fontId="3" fillId="0" borderId="1" xfId="0" applyNumberFormat="1" applyFont="1" applyBorder="1" applyAlignment="1">
      <alignment horizontal="center"/>
    </xf>
    <xf numFmtId="14" fontId="3" fillId="0" borderId="15" xfId="0" applyNumberFormat="1" applyFont="1" applyBorder="1" applyAlignment="1">
      <alignment horizontal="center"/>
    </xf>
    <xf numFmtId="164" fontId="3" fillId="0" borderId="22" xfId="0" applyNumberFormat="1" applyFont="1" applyBorder="1"/>
    <xf numFmtId="14" fontId="3" fillId="0" borderId="23" xfId="0" applyNumberFormat="1" applyFont="1" applyBorder="1" applyAlignment="1">
      <alignment horizontal="center"/>
    </xf>
    <xf numFmtId="165" fontId="3" fillId="0" borderId="23" xfId="0" applyNumberFormat="1" applyFont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164" fontId="3" fillId="0" borderId="1" xfId="0" applyNumberFormat="1" applyFont="1" applyBorder="1"/>
    <xf numFmtId="164" fontId="3" fillId="0" borderId="14" xfId="0" applyNumberFormat="1" applyFont="1" applyBorder="1"/>
    <xf numFmtId="14" fontId="3" fillId="0" borderId="14" xfId="0" applyNumberFormat="1" applyFont="1" applyBorder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2" fontId="3" fillId="0" borderId="14" xfId="0" applyNumberFormat="1" applyFont="1" applyBorder="1" applyAlignment="1">
      <alignment horizontal="center"/>
    </xf>
    <xf numFmtId="164" fontId="3" fillId="0" borderId="15" xfId="0" applyNumberFormat="1" applyFont="1" applyBorder="1"/>
    <xf numFmtId="2" fontId="3" fillId="0" borderId="15" xfId="0" applyNumberFormat="1" applyFont="1" applyBorder="1" applyAlignment="1">
      <alignment horizontal="center"/>
    </xf>
    <xf numFmtId="49" fontId="0" fillId="0" borderId="0" xfId="0" applyNumberFormat="1"/>
    <xf numFmtId="14" fontId="0" fillId="0" borderId="0" xfId="0" applyNumberFormat="1"/>
    <xf numFmtId="167" fontId="0" fillId="0" borderId="0" xfId="0" applyNumberFormat="1"/>
    <xf numFmtId="166" fontId="0" fillId="0" borderId="0" xfId="0" applyNumberFormat="1"/>
    <xf numFmtId="168" fontId="0" fillId="0" borderId="0" xfId="0" applyNumberFormat="1"/>
    <xf numFmtId="16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4" borderId="1" xfId="0" applyNumberFormat="1" applyFont="1" applyFill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167" fontId="0" fillId="5" borderId="1" xfId="0" applyNumberFormat="1" applyFill="1" applyBorder="1" applyAlignment="1">
      <alignment horizontal="center"/>
    </xf>
    <xf numFmtId="49" fontId="7" fillId="0" borderId="25" xfId="0" applyNumberFormat="1" applyFont="1" applyBorder="1" applyAlignment="1">
      <alignment horizontal="left"/>
    </xf>
    <xf numFmtId="0" fontId="7" fillId="0" borderId="25" xfId="0" applyFont="1" applyBorder="1" applyAlignment="1">
      <alignment horizontal="left"/>
    </xf>
    <xf numFmtId="0" fontId="0" fillId="0" borderId="0" xfId="0" quotePrefix="1"/>
    <xf numFmtId="9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/>
    </xf>
    <xf numFmtId="49" fontId="0" fillId="11" borderId="1" xfId="0" applyNumberFormat="1" applyFill="1" applyBorder="1"/>
    <xf numFmtId="0" fontId="0" fillId="11" borderId="1" xfId="0" applyFill="1" applyBorder="1"/>
    <xf numFmtId="169" fontId="0" fillId="11" borderId="1" xfId="0" applyNumberFormat="1" applyFill="1" applyBorder="1" applyAlignment="1">
      <alignment horizontal="center"/>
    </xf>
    <xf numFmtId="164" fontId="0" fillId="11" borderId="1" xfId="0" applyNumberFormat="1" applyFill="1" applyBorder="1"/>
    <xf numFmtId="165" fontId="0" fillId="11" borderId="1" xfId="0" applyNumberFormat="1" applyFill="1" applyBorder="1" applyAlignment="1">
      <alignment horizontal="center"/>
    </xf>
    <xf numFmtId="166" fontId="0" fillId="11" borderId="1" xfId="0" applyNumberFormat="1" applyFill="1" applyBorder="1" applyAlignment="1">
      <alignment horizontal="center"/>
    </xf>
    <xf numFmtId="167" fontId="0" fillId="11" borderId="1" xfId="0" applyNumberFormat="1" applyFill="1" applyBorder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8" borderId="1" xfId="0" applyNumberFormat="1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9" borderId="1" xfId="0" applyNumberFormat="1" applyFill="1" applyBorder="1" applyAlignment="1">
      <alignment horizontal="center"/>
    </xf>
    <xf numFmtId="166" fontId="0" fillId="10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7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7" fontId="0" fillId="6" borderId="1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2" borderId="1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49" fontId="3" fillId="0" borderId="15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0" fontId="3" fillId="0" borderId="1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3" fillId="0" borderId="19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5" xfId="0" applyFont="1" applyBorder="1" applyAlignment="1">
      <alignment horizontal="center"/>
    </xf>
  </cellXfs>
  <cellStyles count="2">
    <cellStyle name="Normalny" xfId="0" builtinId="0"/>
    <cellStyle name="Normalny 2" xfId="1" xr:uid="{DD493FE5-9B1E-4E7F-88FC-3E7D786FCED9}"/>
  </cellStyles>
  <dxfs count="72"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000000"/>
        <name val="Calibri"/>
        <family val="2"/>
        <charset val="238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color rgb="FF000000"/>
        <name val="Calibri"/>
        <family val="2"/>
        <charset val="238"/>
        <scheme val="none"/>
      </font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charset val="238"/>
        <scheme val="minor"/>
      </font>
      <fill>
        <patternFill patternType="solid">
          <fgColor indexed="64"/>
          <bgColor rgb="FF002060"/>
        </patternFill>
      </fill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charset val="238"/>
        <scheme val="minor"/>
      </font>
      <fill>
        <patternFill patternType="solid">
          <fgColor indexed="64"/>
          <bgColor rgb="FF002060"/>
        </patternFill>
      </fill>
    </dxf>
    <dxf>
      <numFmt numFmtId="167" formatCode="#,##0.00\ &quot;zł&quot;"/>
      <alignment horizontal="center" vertical="bottom" textRotation="0" wrapText="0" indent="0" justifyLastLine="0" shrinkToFit="0" readingOrder="0"/>
    </dxf>
    <dxf>
      <numFmt numFmtId="19" formatCode="dd/mm/yyyy"/>
    </dxf>
    <dxf>
      <numFmt numFmtId="14" formatCode="0.00%"/>
      <alignment horizontal="center" vertical="bottom" textRotation="0" wrapText="0" indent="0" justifyLastLine="0" shrinkToFit="0" readingOrder="0"/>
    </dxf>
    <dxf>
      <numFmt numFmtId="167" formatCode="#,##0.00\ &quot;zł&quot;"/>
      <alignment horizontal="center" vertical="center" textRotation="0" wrapText="0" indent="0" justifyLastLine="0" shrinkToFit="0" readingOrder="0"/>
    </dxf>
    <dxf>
      <numFmt numFmtId="167" formatCode="#,##0.00\ &quot;zł&quot;"/>
    </dxf>
    <dxf>
      <numFmt numFmtId="168" formatCode="d\-m\-yyyy;@"/>
    </dxf>
    <dxf>
      <numFmt numFmtId="167" formatCode="#,##0.00\ &quot;zł&quot;"/>
    </dxf>
    <dxf>
      <numFmt numFmtId="167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charset val="238"/>
        <scheme val="minor"/>
      </font>
      <fill>
        <patternFill patternType="solid">
          <fgColor indexed="64"/>
          <bgColor rgb="FF002060"/>
        </patternFill>
      </fill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&quot;zł&quot;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#,##0.00\ _z_ł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d\-mm\-yy\ h:mm;@"/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d\-mm\-yy\ h:mm;@"/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9" formatCode="yyyy\-mm\-dd;@"/>
      <fill>
        <patternFill patternType="solid"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fill>
        <patternFill patternType="solid">
          <fgColor indexed="64"/>
          <bgColor theme="9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charset val="238"/>
        <scheme val="minor"/>
      </font>
      <fill>
        <patternFill patternType="solid">
          <fgColor indexed="64"/>
          <bgColor rgb="FF002060"/>
        </patternFill>
      </fill>
    </dxf>
  </dxfs>
  <tableStyles count="0" defaultTableStyle="TableStyleMedium2" defaultPivotStyle="PivotStyleLight16"/>
  <colors>
    <mruColors>
      <color rgb="FF002060"/>
      <color rgb="FF38B449"/>
      <color rgb="FFF2F2F2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42" Type="http://schemas.openxmlformats.org/officeDocument/2006/relationships/customXml" Target="../customXml/item2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8.xml"/><Relationship Id="rId41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40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31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connections" Target="connections.xml"/><Relationship Id="rId17" Type="http://schemas.microsoft.com/office/2017/06/relationships/rdRichValue" Target="richData/rdrichvalue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DEF3A60-312E-45FC-9589-3F3711FC4FE3}" name="Tab_Raport" displayName="Tab_Raport" ref="A1:AW15" totalsRowShown="0" headerRowDxfId="71">
  <autoFilter ref="A1:AW15" xr:uid="{8DEF3A60-312E-45FC-9589-3F3711FC4FE3}"/>
  <tableColumns count="49">
    <tableColumn id="1" xr3:uid="{D63FEC40-EDAC-4CFC-B0E6-513EA842030F}" name="ID_raportu" dataDxfId="70"/>
    <tableColumn id="21" xr3:uid="{14F9CFC4-7BB4-4AFE-BD9D-A24F1B51BF57}" name="ID_turbiny" dataDxfId="69"/>
    <tableColumn id="19" xr3:uid="{07B2FF98-8ED8-4A8E-A49C-19C989D09075}" name="ID_Klienta" dataDxfId="68"/>
    <tableColumn id="2" xr3:uid="{01169946-FA8C-46AE-AF75-6B53A53FA405}" name="Faktury" dataDxfId="67"/>
    <tableColumn id="3" xr3:uid="{8E61FF30-0BA5-476F-9C0F-4A3B5C571A84}" name="Status" dataDxfId="66"/>
    <tableColumn id="4" xr3:uid="{C04145AB-8247-42C1-A051-F38310752FC6}" name="Data_utworzenia_raportu" dataDxfId="65"/>
    <tableColumn id="5" xr3:uid="{AA26DF33-2F11-4515-8611-49B341A9E3DB}" name="Stop_turbiny" dataDxfId="64"/>
    <tableColumn id="6" xr3:uid="{6353598F-8105-4218-804E-6B694BB5CEE8}" name="Start_turbiny" dataDxfId="63"/>
    <tableColumn id="7" xr3:uid="{72CBD221-046E-48E5-AA36-F988FA088D5C}" name="Start wyjazdu" dataDxfId="62"/>
    <tableColumn id="8" xr3:uid="{D3C092A9-D15D-4BDE-A618-0EA0F13F1DED}" name="Koniec wyjazdu" dataDxfId="61"/>
    <tableColumn id="9" xr3:uid="{DC8F8232-DA0A-4EFB-B8B1-B5DADA8667C5}" name="Start powrotu" dataDxfId="60"/>
    <tableColumn id="10" xr3:uid="{9FCBCAB8-1DBC-4C18-B520-D916915951DF}" name="Koniec powrotu" dataDxfId="59"/>
    <tableColumn id="11" xr3:uid="{1D899066-402E-490D-8484-615F1E35D2A3}" name="Czas pracownika start" dataDxfId="58"/>
    <tableColumn id="12" xr3:uid="{BB6AD097-304B-4A17-BCD4-A8297C9CCBCD}" name="Czas pracownika koniec" dataDxfId="57"/>
    <tableColumn id="13" xr3:uid="{ABD28FE7-E808-4829-8C7D-DE8ED3AD8507}" name="Czas FV start" dataDxfId="56"/>
    <tableColumn id="14" xr3:uid="{AB26FA8B-12D4-4968-9A47-E204708CFF61}" name="Czas FV stop" dataDxfId="55"/>
    <tableColumn id="15" xr3:uid="{17FA1EA0-BBE2-44A9-9879-22213850BEB0}" name="Technik_1" dataDxfId="54"/>
    <tableColumn id="16" xr3:uid="{FFF1A0EF-A8DF-45AC-8336-484905BC9B84}" name="Technik_2" dataDxfId="53"/>
    <tableColumn id="17" xr3:uid="{98FF2C58-3ADE-4780-83C7-9416ACF460BB}" name="Technik_3" dataDxfId="52"/>
    <tableColumn id="18" xr3:uid="{182DB1BF-AC31-41FB-9D4D-2B4786F3274B}" name="Technik_4" dataDxfId="51"/>
    <tableColumn id="37" xr3:uid="{5EB7A325-4E70-4D0E-B692-24C5DF3246DD}" name="Kierowca" dataDxfId="50"/>
    <tableColumn id="38" xr3:uid="{A4739BDA-7DF4-4B3C-901C-93F6F83FB531}" name="Hotel" dataDxfId="49"/>
    <tableColumn id="42" xr3:uid="{A1C6AFA5-975A-4A6C-B864-6D57C7162467}" name="Fakturować_Dojazd_TAK/NIE" dataDxfId="48"/>
    <tableColumn id="20" xr3:uid="{CD078473-41AB-467D-AECB-C901D4A87C7B}" name="Farma" dataDxfId="47">
      <calculatedColumnFormula>VLOOKUP(Tab_Raport[[#This Row],[ID_turbiny]], Tab_Turbiny[], 2, 0)</calculatedColumnFormula>
    </tableColumn>
    <tableColumn id="22" xr3:uid="{4C4E9309-FE2F-4C0B-B5D2-0FF07A6CD713}" name="Postój Turbiny" dataDxfId="46">
      <calculatedColumnFormula>(Tab_Raport[[#This Row],[Start_turbiny]]-Tab_Raport[[#This Row],[Stop_turbiny]])*24</calculatedColumnFormula>
    </tableColumn>
    <tableColumn id="23" xr3:uid="{3AB36759-1F8A-42C8-9AAB-4747579D2609}" name="Czas przejazdu" dataDxfId="45">
      <calculatedColumnFormula>(Tab_Raport[[#This Row],[Koniec wyjazdu]]-Tab_Raport[[#This Row],[Start wyjazdu]])+(Tab_Raport[[#This Row],[Koniec powrotu]]-Tab_Raport[[#This Row],[Start powrotu]])</calculatedColumnFormula>
    </tableColumn>
    <tableColumn id="24" xr3:uid="{7C8D88C8-35C9-446C-90AB-6390588F0BDC}" name="Czas_Real" dataDxfId="44">
      <calculatedColumnFormula>Tab_Raport[[#This Row],[Czas pracownika koniec]]-Tab_Raport[[#This Row],[Czas pracownika start]]</calculatedColumnFormula>
    </tableColumn>
    <tableColumn id="25" xr3:uid="{B4D80E8E-84C8-4163-9CB5-27483B247FBA}" name="Czas_do wpisania na FV" dataDxfId="43">
      <calculatedColumnFormula>Tab_Raport[[#This Row],[Czas FV stop]]-Tab_Raport[[#This Row],[Czas FV start]]</calculatedColumnFormula>
    </tableColumn>
    <tableColumn id="26" xr3:uid="{CC35971B-AE52-44EA-96B1-43AA6A6BD859}" name="Różnica_Zysk" dataDxfId="42">
      <calculatedColumnFormula>Tab_Raport[[#This Row],[Czas_do wpisania na FV]]-Tab_Raport[[#This Row],[Czas_Real]]</calculatedColumnFormula>
    </tableColumn>
    <tableColumn id="27" xr3:uid="{49106ABE-9B70-4FD1-93FB-F317BFE2B29E}" name="Koszt_Technika_1" dataDxfId="41">
      <calculatedColumnFormula array="1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calculatedColumnFormula>
    </tableColumn>
    <tableColumn id="28" xr3:uid="{70E64D53-00A3-4E3D-BC2A-82A5559767A0}" name="Koszt_Technika_2" dataDxfId="40">
      <calculatedColumnFormula array="1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calculatedColumnFormula>
    </tableColumn>
    <tableColumn id="29" xr3:uid="{0D2EF5F9-FFE7-442E-890F-25D3B0B12C36}" name="Koszt_Technika_3" dataDxfId="39">
      <calculatedColumnFormula array="1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calculatedColumnFormula>
    </tableColumn>
    <tableColumn id="30" xr3:uid="{106485FF-89DC-48FE-B5F6-C2AB3246A1B5}" name="Koszt_Technika_4" dataDxfId="38">
      <calculatedColumnFormula array="1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calculatedColumnFormula>
    </tableColumn>
    <tableColumn id="31" xr3:uid="{55DCEAA0-9FB9-4436-B927-CFA2D7AA425F}" name="Godziny praca i dojazd razem (gdy zaznaczysz Fakturować dojazd)" dataDxfId="37">
      <calculatedColumnFormula array="1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calculatedColumnFormula>
    </tableColumn>
    <tableColumn id="47" xr3:uid="{5010A4F3-A9DA-43E0-96B8-69E021E307A8}" name="Godziny dojazd na FV" dataDxfId="36">
      <calculatedColumnFormula array="1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calculatedColumnFormula>
    </tableColumn>
    <tableColumn id="48" xr3:uid="{90BC94FF-570B-4A77-89C9-04AA9C720BB6}" name="Godziny pracy na FV" dataDxfId="35"/>
    <tableColumn id="32" xr3:uid="{002B08E5-1FDA-4536-A374-CF4CF51FCB07}" name="Treilo_Godziny_Zysk_na wystawionej FV" dataDxfId="34">
      <calculatedColumnFormula>Tab_Raport[[#This Row],[Godziny praca i dojazd razem (gdy zaznaczysz Fakturować dojazd)]]-SUM(Tab_Raport[[#This Row],[Koszt_Technika_1]]+Tab_Raport[[#This Row],[Koszt_Technika_2]]+Tab_Raport[[#This Row],[Koszt_Technika_3]]+Tab_Raport[[#This Row],[Koszt_Technika_4]])</calculatedColumnFormula>
    </tableColumn>
    <tableColumn id="33" xr3:uid="{1D75DE49-C81D-4C4A-A0AB-0830EC8A2890}" name="KM_przejechane" dataDxfId="33"/>
    <tableColumn id="34" xr3:uid="{46684163-B86F-4A60-A2BC-5476A189E152}" name="KM_FV" dataDxfId="32">
      <calculatedColumnFormula array="1">Tab_Raport[[#This Row],[KM_przejechane]] *  _xlfn.XLOOKUP(Tab_Raport[[#This Row],[ID_Klienta]]&amp;Tab_Raport[[#This Row],[Data_utworzenia_raportu]], Tab_Historia_Cen[ID_Klienta]&amp;Tab_Historia_Cen[Data_Od], Tab_Historia_Cen[Stawka_KM], 0, -1)</calculatedColumnFormula>
    </tableColumn>
    <tableColumn id="35" xr3:uid="{29B75C59-B043-4C10-9640-7B74AE59271A}" name="KM_Team_koszt" dataDxfId="31">
      <calculatedColumnFormula array="1">IFERROR(Tab_Raport[[#This Row],[KM_przejechane]] * _xlfn.XLOOKUP(Tab_Raport[[#This Row],[Kierowca]]&amp;Tab_Raport[[#This Row],[Data_utworzenia_raportu]], Tab_Historia_RBH[ID_Technika]&amp;Tab_Historia_RBH[Data_Od], Tab_Historia_RBH[Stawka_KM_Technik], 0, -1), 0)</calculatedColumnFormula>
    </tableColumn>
    <tableColumn id="36" xr3:uid="{8CC9826F-6CF6-4DC1-ABCC-B9EB0543BB3F}" name="KM_zysk" dataDxfId="30">
      <calculatedColumnFormula>Tab_Raport[[#This Row],[KM_FV]]-Tab_Raport[[#This Row],[KM_Team_koszt]]</calculatedColumnFormula>
    </tableColumn>
    <tableColumn id="39" xr3:uid="{4B5D70B6-FBAB-453D-8E84-D26B3E3E680A}" name="Koszt_Noclegu" dataDxfId="29">
      <calculatedColumnFormula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calculatedColumnFormula>
    </tableColumn>
    <tableColumn id="40" xr3:uid="{F954E4FB-9F90-41EF-9C69-8128CE9965CC}" name="Koszt_Przejazdu_H_Team" dataDxfId="28">
      <calculatedColumnFormula array="1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calculatedColumnFormula>
    </tableColumn>
    <tableColumn id="43" xr3:uid="{E6BD29E2-1714-4E86-8C42-711A2C05113E}" name="Koszt_Przejazdu_H_FV" dataDxfId="27">
      <calculatedColumnFormula array="1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calculatedColumnFormula>
    </tableColumn>
    <tableColumn id="45" xr3:uid="{39A9329C-5C8F-4670-820C-4E89F2A2F435}" name="Części koszt nabycia" dataDxfId="26"/>
    <tableColumn id="44" xr3:uid="{8567F510-B981-483F-83C1-113863241996}" name="Części koszt FV" dataDxfId="25"/>
    <tableColumn id="46" xr3:uid="{7F3A77EE-A8D7-4F2B-94A1-98FE58D61221}" name="Usługa ryczautem" dataDxfId="24"/>
    <tableColumn id="41" xr3:uid="{78728F3D-9E4B-4DE6-849A-F36CE3343803}" name="FV_TOTAL" dataDxfId="23">
      <calculatedColumnFormula>Tab_Raport[[#This Row],[Godziny praca i dojazd razem (gdy zaznaczysz Fakturować dojazd)]]+Tab_Raport[[#This Row],[KM_FV]]+Tab_Raport[[#This Row],[Koszt_Noclegu]]+Tab_Raport[[#This Row],[Części koszt FV]]</calculatedColumnFormula>
    </tableColumn>
    <tableColumn id="49" xr3:uid="{B89E1A93-BAD7-4E99-92AC-9BA8E0AE0D48}" name="Suma wszystkiego " dataDxfId="22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2104068-89E0-4DE2-87EE-2B58722991D7}" name="Tab_Klienci" displayName="Tab_Klienci" ref="A1:G7" totalsRowShown="0" headerRowDxfId="21">
  <autoFilter ref="A1:G7" xr:uid="{22104068-89E0-4DE2-87EE-2B58722991D7}"/>
  <tableColumns count="7">
    <tableColumn id="7" xr3:uid="{E8DF0B2C-364E-441E-92D3-E0C265658502}" name="ID_Klienta"/>
    <tableColumn id="1" xr3:uid="{C74D7DFF-151D-4296-9A9A-EAFA2F7E0B3A}" name="Klient"/>
    <tableColumn id="2" xr3:uid="{50F3F650-58D3-45C7-96E5-808CC3B52472}" name="Adres"/>
    <tableColumn id="3" xr3:uid="{3FCF1E16-DA88-4721-8FA7-9CFBA813DB9B}" name="Kod_pocz"/>
    <tableColumn id="4" xr3:uid="{7529AAEA-056A-4FD2-83E4-FA28C286D472}" name="NIP"/>
    <tableColumn id="5" xr3:uid="{B1CB0D45-DEA4-43DF-A7D3-D01F118D1CBA}" name="Osoba_do_kontaktu"/>
    <tableColumn id="6" xr3:uid="{C6B4BB58-8DBF-4B33-8F64-7832BED95758}" name="Nr_tel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BA4925F-B2C6-4B86-902C-365307680D7F}" name="Tab_Historia_Cen" displayName="Tab_Historia_Cen" ref="A1:E10" totalsRowShown="0">
  <autoFilter ref="A1:E10" xr:uid="{9BA4925F-B2C6-4B86-902C-365307680D7F}"/>
  <tableColumns count="5">
    <tableColumn id="1" xr3:uid="{23CBD0E2-6ADE-4805-985D-1F80DE1BC49F}" name="ID_Klienta"/>
    <tableColumn id="2" xr3:uid="{59AD6C84-83C4-44DC-86BE-8558A3D69012}" name="Stawka_RB" dataDxfId="20"/>
    <tableColumn id="3" xr3:uid="{64FE14A3-E73A-4DE2-826C-59A399D03DA9}" name="Stawka_KM" dataDxfId="19"/>
    <tableColumn id="4" xr3:uid="{4E6E953B-4D03-4F4E-8131-2AFDB9FD2464}" name="Data_Od" dataDxfId="18"/>
    <tableColumn id="5" xr3:uid="{40F9D7EA-3209-4ACA-B340-6B57E6D01E20}" name="Procent_Dojaz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0F9EE56-54CC-435C-911F-EA6BFF6B78C5}" name="Tab_Historia_RBH" displayName="Tab_Historia_RBH" ref="G1:K19" totalsRowShown="0">
  <autoFilter ref="G1:K19" xr:uid="{E0F9EE56-54CC-435C-911F-EA6BFF6B78C5}"/>
  <sortState xmlns:xlrd2="http://schemas.microsoft.com/office/spreadsheetml/2017/richdata2" ref="G2:K18">
    <sortCondition ref="G2:G18"/>
  </sortState>
  <tableColumns count="5">
    <tableColumn id="1" xr3:uid="{6AFE04F1-8DF2-49F1-B03C-8A051CA0ABA3}" name="ID_Technika"/>
    <tableColumn id="2" xr3:uid="{C5D0F8ED-64FD-4644-9939-E66A93A8933A}" name="Stawka_RB_Technik" dataDxfId="17"/>
    <tableColumn id="3" xr3:uid="{6CE70CBC-9D01-4132-B22B-733076BC2176}" name="Stawka_KM_Technik" dataDxfId="16"/>
    <tableColumn id="5" xr3:uid="{54F01ADD-0BA8-42D7-8024-DC279F365B5D}" name="Procent_Dojazd" dataDxfId="15"/>
    <tableColumn id="4" xr3:uid="{437F0133-795B-4087-97F3-64092542C57D}" name="Data_Od" dataDxfId="1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5E0243-4B92-44AC-888A-71B259A102E6}" name="Tab_Historia_Ryczałt" displayName="Tab_Historia_Ryczałt" ref="M1:N5" totalsRowShown="0">
  <autoFilter ref="M1:N5" xr:uid="{F85E0243-4B92-44AC-888A-71B259A102E6}"/>
  <tableColumns count="2">
    <tableColumn id="1" xr3:uid="{9C41D5BB-C853-41F0-A200-D8ACE88AB741}" name="Hotel_Ryczałt" dataDxfId="13"/>
    <tableColumn id="2" xr3:uid="{FBB90A61-AA13-46AA-94A0-EB23143FB6D0}" name="Data_Od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22CD61C-A598-4F88-A0A5-C2E7EB33EF9A}" name="Tab_Turbiny" displayName="Tab_Turbiny" ref="A1:H19" totalsRowShown="0" headerRowDxfId="12">
  <autoFilter ref="A1:H19" xr:uid="{622CD61C-A598-4F88-A0A5-C2E7EB33EF9A}"/>
  <tableColumns count="8">
    <tableColumn id="4" xr3:uid="{5B9075FA-A7C4-47AF-9906-B1FBA307334F}" name="ID_turbiny" dataDxfId="11"/>
    <tableColumn id="1" xr3:uid="{47F13B7D-7AF5-4BE5-BA3F-1C2442EEEB57}" name="Farma"/>
    <tableColumn id="2" xr3:uid="{47BC63D5-40A4-473C-BCC4-483157C88573}" name="Producent_turbiny"/>
    <tableColumn id="3" xr3:uid="{17195EA6-BA17-453C-8DA6-CB8DFDFB2B6A}" name="Model_turbiny"/>
    <tableColumn id="5" xr3:uid="{A135462E-2D9B-4CA7-A842-4851BC7A1466}" name="Moc_kW"/>
    <tableColumn id="6" xr3:uid="{12F59189-6842-44FB-BE63-0CE9F1A2BAA7}" name="Koordynaty_N"/>
    <tableColumn id="7" xr3:uid="{E39450C5-9EAD-4261-964B-46CB4C17E376}" name="Koordynaty_E"/>
    <tableColumn id="8" xr3:uid="{3F71648B-BA84-47D8-900E-BC6F815D139F}" name="Klient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EBAC89D-9200-4C15-953F-C4EAF165E34C}" name="Technik_1" displayName="Technik_1" ref="A1:L11" totalsRowShown="0" headerRowDxfId="10">
  <autoFilter ref="A1:L11" xr:uid="{1EBAC89D-9200-4C15-953F-C4EAF165E34C}"/>
  <tableColumns count="12">
    <tableColumn id="12" xr3:uid="{5E413C57-B53F-4730-A9F4-72462EB4EA42}" name="ID_Technika"/>
    <tableColumn id="1" xr3:uid="{BCE59F46-AEB0-4120-ADA3-A53CCC57855C}" name="Imię"/>
    <tableColumn id="2" xr3:uid="{B1076402-0A6D-409A-855B-F2AB32EDE586}" name="Nazwisko"/>
    <tableColumn id="3" xr3:uid="{70935784-9380-4532-B1E4-E0BFDC3FBAA5}" name="Region"/>
    <tableColumn id="4" xr3:uid="{3DEDD35C-6D61-4DFF-81C2-B6E274232B54}" name="GWO"/>
    <tableColumn id="5" xr3:uid="{4C03B6A5-5660-4C16-9F3D-685B687516FF}" name="rb/h"/>
    <tableColumn id="6" xr3:uid="{BA1F5E68-0053-41EA-8378-82830CFCD6B9}" name="km"/>
    <tableColumn id="7" xr3:uid="{592308AB-172A-47ED-A828-70571784CB69}" name="Badania lek"/>
    <tableColumn id="8" xr3:uid="{F50825EF-67C4-464B-8BC9-98D6C86D8A0C}" name="SEP 1 kV"/>
    <tableColumn id="9" xr3:uid="{9463C419-0596-4283-B7AB-16136A9ECA0C}" name="SEP20kV"/>
    <tableColumn id="10" xr3:uid="{5AEFEE90-3F23-44F8-BAB3-FB378761A8D6}" name="UDT wciągnik"/>
    <tableColumn id="11" xr3:uid="{92744DBB-2A0F-403D-BA26-0B09C9D2C9E0}" name="UDT podest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29E0A97-23E4-4AC2-8DA2-858EFA9F5265}" name="Tabela2" displayName="Tabela2" ref="A1:F31" totalsRowShown="0" headerRowDxfId="9" dataDxfId="8">
  <autoFilter ref="A1:F31" xr:uid="{729E0A97-23E4-4AC2-8DA2-858EFA9F5265}"/>
  <tableColumns count="6">
    <tableColumn id="1" xr3:uid="{356DB594-72E2-46AD-988F-330FCD2D3FAE}" name="ID_Części" dataDxfId="7"/>
    <tableColumn id="2" xr3:uid="{849D28F7-012C-4DC2-A6FE-D37E163FF6D1}" name="Nazwa części" dataDxfId="6"/>
    <tableColumn id="3" xr3:uid="{B33BC366-549D-45F6-BB22-F3CF75A6E389}" name="Cena_zakupu" dataDxfId="5"/>
    <tableColumn id="4" xr3:uid="{5A5209B9-BEA9-4BE9-AA48-FAE5C13FA7D6}" name="Marza_Procent" dataDxfId="4"/>
    <tableColumn id="5" xr3:uid="{4B1F0583-E019-4D3B-800B-5B0272B23DDE}" name="Ilość" dataDxfId="3"/>
    <tableColumn id="6" xr3:uid="{E305642D-83D0-4FB1-9396-50FE4C5A6092}" name="Typ turbiny" dataDxfId="2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D9D1927-D74D-47D2-909B-E19BB496094A}" name="Tabela3" displayName="Tabela3" ref="A1:I23" totalsRowShown="0" headerRowDxfId="1">
  <autoFilter ref="A1:I23" xr:uid="{5D9D1927-D74D-47D2-909B-E19BB496094A}"/>
  <tableColumns count="9">
    <tableColumn id="1" xr3:uid="{207EA8F9-591E-4D83-AB24-55A4FD5BC7DD}" name="ID_Raportu"/>
    <tableColumn id="2" xr3:uid="{C138A7BF-07B8-4202-A51E-42A86FFEA6E9}" name="ID_Części"/>
    <tableColumn id="3" xr3:uid="{F483F4E8-C777-4FE0-B0D7-9F8E248D1218}" name="Nazwa_Części"/>
    <tableColumn id="4" xr3:uid="{8079013D-955D-452E-A894-50F93954FE31}" name="Ilość"/>
    <tableColumn id="5" xr3:uid="{C69F0F27-EF95-4EA9-A327-E3D0B2CF9F49}" name="Cena_Zakupu"/>
    <tableColumn id="6" xr3:uid="{0BEBE3C0-3A43-4C25-8BD8-075CF180D5FE}" name="Marza_Procent"/>
    <tableColumn id="7" xr3:uid="{DBED8E1B-0A91-4B3C-9754-4DF773F4E637}" name="Cena_Sprzedaży"/>
    <tableColumn id="8" xr3:uid="{259D0B43-52DA-495B-B8CB-29B2E3F0E12D}" name="Koszt_SUMA_netto"/>
    <tableColumn id="9" xr3:uid="{5551E9B9-4D82-41E7-80EB-7FFE8D46EE07}" name="FV_SUMA_Netto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D7A6-7F35-4A93-A824-30ABFF8D9E51}">
  <sheetPr>
    <tabColor rgb="FFFFFF00"/>
  </sheetPr>
  <dimension ref="A3:A7"/>
  <sheetViews>
    <sheetView workbookViewId="0">
      <selection activeCell="A10" sqref="A10"/>
    </sheetView>
  </sheetViews>
  <sheetFormatPr defaultRowHeight="15" x14ac:dyDescent="0.25"/>
  <cols>
    <col min="1" max="1" width="12.28515625" bestFit="1" customWidth="1"/>
  </cols>
  <sheetData>
    <row r="3" spans="1:1" x14ac:dyDescent="0.25">
      <c r="A3" t="s">
        <v>252</v>
      </c>
    </row>
    <row r="5" spans="1:1" x14ac:dyDescent="0.25">
      <c r="A5" t="s">
        <v>253</v>
      </c>
    </row>
    <row r="7" spans="1:1" x14ac:dyDescent="0.25">
      <c r="A7" t="s">
        <v>254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7E22D-A514-4F84-A4EE-7B46B4075D4D}">
  <sheetPr>
    <tabColor rgb="FF002060"/>
  </sheetPr>
  <dimension ref="A1:I1"/>
  <sheetViews>
    <sheetView workbookViewId="0">
      <selection activeCell="A2" sqref="A2"/>
    </sheetView>
  </sheetViews>
  <sheetFormatPr defaultRowHeight="15" x14ac:dyDescent="0.25"/>
  <cols>
    <col min="1" max="9" width="26.85546875" customWidth="1"/>
  </cols>
  <sheetData>
    <row r="1" spans="1:9" x14ac:dyDescent="0.25">
      <c r="A1" s="1" t="s">
        <v>192</v>
      </c>
      <c r="B1" s="1" t="s">
        <v>187</v>
      </c>
      <c r="C1" s="1" t="s">
        <v>193</v>
      </c>
      <c r="D1" s="1" t="s">
        <v>191</v>
      </c>
      <c r="E1" s="1" t="s">
        <v>194</v>
      </c>
      <c r="F1" s="1" t="s">
        <v>190</v>
      </c>
      <c r="G1" s="1" t="s">
        <v>195</v>
      </c>
      <c r="H1" s="1" t="s">
        <v>196</v>
      </c>
      <c r="I1" s="1" t="s">
        <v>197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D0E3B-2F05-4637-A95F-065DF3475988}">
  <sheetPr>
    <pageSetUpPr fitToPage="1"/>
  </sheetPr>
  <dimension ref="A1:F46"/>
  <sheetViews>
    <sheetView workbookViewId="0">
      <selection activeCell="D2" sqref="D2"/>
    </sheetView>
  </sheetViews>
  <sheetFormatPr defaultRowHeight="15" x14ac:dyDescent="0.25"/>
  <cols>
    <col min="1" max="6" width="17.7109375" customWidth="1"/>
  </cols>
  <sheetData>
    <row r="1" spans="1:6" ht="26.25" x14ac:dyDescent="0.4">
      <c r="A1" s="102" t="s">
        <v>83</v>
      </c>
      <c r="B1" s="103"/>
      <c r="C1" s="103"/>
      <c r="D1" s="103"/>
      <c r="E1" s="103"/>
      <c r="F1" s="104"/>
    </row>
    <row r="2" spans="1:6" ht="15" customHeight="1" x14ac:dyDescent="0.25">
      <c r="A2" s="18"/>
      <c r="B2" s="4"/>
      <c r="C2" s="8" t="s">
        <v>81</v>
      </c>
      <c r="D2" s="19" t="e" cm="1">
        <f t="array" ref="D2">LOOKUP(2, 1/(Raport_Dane!#REF!&lt;&gt;""), Raport_Dane!#REF!)</f>
        <v>#REF!</v>
      </c>
      <c r="E2" s="8" t="s">
        <v>67</v>
      </c>
      <c r="F2" s="20" t="e" cm="1">
        <f t="array" ref="F2">LOOKUP(2, 1/(Raport_Dane!#REF!&lt;&gt;""), Raport_Dane!#REF!)</f>
        <v>#REF!</v>
      </c>
    </row>
    <row r="3" spans="1:6" ht="15" customHeight="1" x14ac:dyDescent="0.25">
      <c r="A3" s="105" t="e" vm="1">
        <v>#VALUE!</v>
      </c>
      <c r="B3" s="106"/>
      <c r="C3" s="8" t="s">
        <v>73</v>
      </c>
      <c r="D3" s="19" t="s">
        <v>120</v>
      </c>
      <c r="E3" s="8" t="s">
        <v>37</v>
      </c>
      <c r="F3" s="22" t="e" cm="1">
        <f t="array" ref="F3">LOOKUP(2, 1/(Raport_Dane!#REF!&lt;&gt;""), Raport_Dane!#REF!)</f>
        <v>#REF!</v>
      </c>
    </row>
    <row r="4" spans="1:6" ht="15" customHeight="1" x14ac:dyDescent="0.25">
      <c r="A4" s="105"/>
      <c r="B4" s="106"/>
      <c r="C4" s="8" t="s">
        <v>74</v>
      </c>
      <c r="D4" s="19" t="e" cm="1">
        <f t="array" ref="D4">LOOKUP(2, 1/(Raport_Dane!#REF!&lt;&gt;""), Raport_Dane!#REF!)</f>
        <v>#REF!</v>
      </c>
      <c r="E4" s="8" t="s">
        <v>58</v>
      </c>
      <c r="F4" s="22" t="e" cm="1">
        <f t="array" ref="F4">LOOKUP(2, 1/(Raport_Dane!#REF!&lt;&gt;""), Raport_Dane!#REF!)</f>
        <v>#REF!</v>
      </c>
    </row>
    <row r="5" spans="1:6" x14ac:dyDescent="0.25">
      <c r="A5" s="105"/>
      <c r="B5" s="106"/>
      <c r="C5" s="8" t="s">
        <v>82</v>
      </c>
      <c r="D5" s="19" t="s">
        <v>84</v>
      </c>
      <c r="E5" s="8" t="s">
        <v>59</v>
      </c>
      <c r="F5" s="22" t="s">
        <v>85</v>
      </c>
    </row>
    <row r="6" spans="1:6" ht="15.75" thickBot="1" x14ac:dyDescent="0.3">
      <c r="A6" s="18"/>
      <c r="B6" s="4"/>
      <c r="C6" s="9" t="s">
        <v>72</v>
      </c>
      <c r="D6" s="23">
        <v>565554</v>
      </c>
      <c r="E6" s="9" t="s">
        <v>75</v>
      </c>
      <c r="F6" s="24">
        <v>1500</v>
      </c>
    </row>
    <row r="7" spans="1:6" ht="15.75" thickTop="1" x14ac:dyDescent="0.25">
      <c r="A7" s="6"/>
      <c r="B7" s="21"/>
      <c r="C7" s="5"/>
      <c r="D7" s="25"/>
      <c r="E7" s="5"/>
      <c r="F7" s="26"/>
    </row>
    <row r="8" spans="1:6" x14ac:dyDescent="0.25">
      <c r="A8" s="10" t="s">
        <v>61</v>
      </c>
      <c r="B8" s="107" t="s">
        <v>76</v>
      </c>
      <c r="C8" s="107"/>
      <c r="D8" s="107"/>
      <c r="E8" s="107"/>
      <c r="F8" s="108"/>
    </row>
    <row r="9" spans="1:6" x14ac:dyDescent="0.25">
      <c r="A9" s="16">
        <v>118</v>
      </c>
      <c r="B9" s="109" t="s">
        <v>79</v>
      </c>
      <c r="C9" s="109"/>
      <c r="D9" s="109"/>
      <c r="E9" s="109"/>
      <c r="F9" s="110"/>
    </row>
    <row r="10" spans="1:6" s="2" customFormat="1" ht="129" customHeight="1" thickBot="1" x14ac:dyDescent="0.3">
      <c r="A10" s="17" t="s">
        <v>80</v>
      </c>
      <c r="B10" s="111" t="s">
        <v>90</v>
      </c>
      <c r="C10" s="111"/>
      <c r="D10" s="111"/>
      <c r="E10" s="111"/>
      <c r="F10" s="112"/>
    </row>
    <row r="11" spans="1:6" ht="15.75" thickTop="1" x14ac:dyDescent="0.25">
      <c r="A11" s="18"/>
      <c r="B11" s="4"/>
      <c r="C11" s="4"/>
      <c r="D11" s="4"/>
      <c r="E11" s="4"/>
      <c r="F11" s="27"/>
    </row>
    <row r="12" spans="1:6" x14ac:dyDescent="0.25">
      <c r="A12" s="99" t="s">
        <v>60</v>
      </c>
      <c r="B12" s="100"/>
      <c r="C12" s="100"/>
      <c r="D12" s="100"/>
      <c r="E12" s="100"/>
      <c r="F12" s="101"/>
    </row>
    <row r="13" spans="1:6" x14ac:dyDescent="0.25">
      <c r="A13" s="113" t="e" vm="2">
        <v>#VALUE!</v>
      </c>
      <c r="B13" s="114"/>
      <c r="C13" s="117" t="e" vm="3">
        <v>#VALUE!</v>
      </c>
      <c r="D13" s="117"/>
      <c r="E13" s="114" t="e" vm="4">
        <v>#VALUE!</v>
      </c>
      <c r="F13" s="119"/>
    </row>
    <row r="14" spans="1:6" x14ac:dyDescent="0.25">
      <c r="A14" s="113"/>
      <c r="B14" s="114"/>
      <c r="C14" s="117"/>
      <c r="D14" s="117"/>
      <c r="E14" s="114"/>
      <c r="F14" s="119"/>
    </row>
    <row r="15" spans="1:6" x14ac:dyDescent="0.25">
      <c r="A15" s="113"/>
      <c r="B15" s="114"/>
      <c r="C15" s="117"/>
      <c r="D15" s="117"/>
      <c r="E15" s="114"/>
      <c r="F15" s="119"/>
    </row>
    <row r="16" spans="1:6" x14ac:dyDescent="0.25">
      <c r="A16" s="113"/>
      <c r="B16" s="114"/>
      <c r="C16" s="117"/>
      <c r="D16" s="117"/>
      <c r="E16" s="114"/>
      <c r="F16" s="119"/>
    </row>
    <row r="17" spans="1:6" x14ac:dyDescent="0.25">
      <c r="A17" s="113"/>
      <c r="B17" s="114"/>
      <c r="C17" s="117"/>
      <c r="D17" s="117"/>
      <c r="E17" s="114"/>
      <c r="F17" s="119"/>
    </row>
    <row r="18" spans="1:6" x14ac:dyDescent="0.25">
      <c r="A18" s="113"/>
      <c r="B18" s="114"/>
      <c r="C18" s="117"/>
      <c r="D18" s="117"/>
      <c r="E18" s="114"/>
      <c r="F18" s="119"/>
    </row>
    <row r="19" spans="1:6" x14ac:dyDescent="0.25">
      <c r="A19" s="113"/>
      <c r="B19" s="114"/>
      <c r="C19" s="117"/>
      <c r="D19" s="117"/>
      <c r="E19" s="114"/>
      <c r="F19" s="119"/>
    </row>
    <row r="20" spans="1:6" x14ac:dyDescent="0.25">
      <c r="A20" s="113"/>
      <c r="B20" s="114"/>
      <c r="C20" s="117"/>
      <c r="D20" s="117"/>
      <c r="E20" s="114"/>
      <c r="F20" s="119"/>
    </row>
    <row r="21" spans="1:6" x14ac:dyDescent="0.25">
      <c r="A21" s="113"/>
      <c r="B21" s="114"/>
      <c r="C21" s="117"/>
      <c r="D21" s="117"/>
      <c r="E21" s="114"/>
      <c r="F21" s="119"/>
    </row>
    <row r="22" spans="1:6" x14ac:dyDescent="0.25">
      <c r="A22" s="113"/>
      <c r="B22" s="114"/>
      <c r="C22" s="117"/>
      <c r="D22" s="117"/>
      <c r="E22" s="114"/>
      <c r="F22" s="119"/>
    </row>
    <row r="23" spans="1:6" x14ac:dyDescent="0.25">
      <c r="A23" s="113"/>
      <c r="B23" s="114"/>
      <c r="C23" s="117"/>
      <c r="D23" s="117"/>
      <c r="E23" s="114"/>
      <c r="F23" s="119"/>
    </row>
    <row r="24" spans="1:6" x14ac:dyDescent="0.25">
      <c r="A24" s="113"/>
      <c r="B24" s="114"/>
      <c r="C24" s="117"/>
      <c r="D24" s="117"/>
      <c r="E24" s="114"/>
      <c r="F24" s="119"/>
    </row>
    <row r="25" spans="1:6" ht="15.75" thickBot="1" x14ac:dyDescent="0.3">
      <c r="A25" s="115"/>
      <c r="B25" s="116"/>
      <c r="C25" s="118"/>
      <c r="D25" s="118"/>
      <c r="E25" s="116"/>
      <c r="F25" s="120"/>
    </row>
    <row r="26" spans="1:6" ht="15.75" thickTop="1" x14ac:dyDescent="0.25">
      <c r="A26" s="18"/>
      <c r="B26" s="4"/>
      <c r="C26" s="4"/>
      <c r="D26" s="4"/>
      <c r="E26" s="4"/>
      <c r="F26" s="27"/>
    </row>
    <row r="27" spans="1:6" x14ac:dyDescent="0.25">
      <c r="A27" s="10" t="s">
        <v>62</v>
      </c>
      <c r="B27" s="8" t="s">
        <v>63</v>
      </c>
      <c r="C27" s="8" t="s">
        <v>68</v>
      </c>
      <c r="D27" s="121" t="s">
        <v>89</v>
      </c>
      <c r="E27" s="122"/>
      <c r="F27" s="12" t="s">
        <v>88</v>
      </c>
    </row>
    <row r="28" spans="1:6" x14ac:dyDescent="0.25">
      <c r="A28" s="28" t="e" cm="1">
        <f t="array" ref="A28">LOOKUP(2, 1/(Raport_Dane!#REF!&lt;&gt;""), Raport_Dane!#REF!)</f>
        <v>#REF!</v>
      </c>
      <c r="B28" s="29" t="e" cm="1">
        <f t="array" ref="B28">LOOKUP(2, 1/(Raport_Dane!#REF!&lt;&gt;""), Raport_Dane!#REF!)</f>
        <v>#REF!</v>
      </c>
      <c r="C28" s="30" t="e">
        <f>(B28-A28)*24</f>
        <v>#REF!</v>
      </c>
      <c r="D28" s="29" t="e" cm="1">
        <f t="array" ref="D28">LOOKUP(2, 1/(Raport_Dane!#REF!&lt;&gt;""), Raport_Dane!#REF!)</f>
        <v>#REF!</v>
      </c>
      <c r="E28" s="29" t="e" cm="1">
        <f t="array" ref="E28">LOOKUP(2, 1/(Raport_Dane!#REF!&lt;&gt;""), Raport_Dane!#REF!)</f>
        <v>#REF!</v>
      </c>
      <c r="F28" s="31" t="e">
        <f>(E28-D28)*24</f>
        <v>#REF!</v>
      </c>
    </row>
    <row r="29" spans="1:6" x14ac:dyDescent="0.25">
      <c r="A29" s="123" t="s">
        <v>70</v>
      </c>
      <c r="B29" s="124"/>
      <c r="C29" s="4"/>
      <c r="D29" s="121" t="s">
        <v>69</v>
      </c>
      <c r="E29" s="122"/>
      <c r="F29" s="12" t="s">
        <v>68</v>
      </c>
    </row>
    <row r="30" spans="1:6" ht="15.75" thickBot="1" x14ac:dyDescent="0.3">
      <c r="A30" s="127" t="e">
        <f>F28+F30+((F33+F36)/2)</f>
        <v>#REF!</v>
      </c>
      <c r="B30" s="128"/>
      <c r="C30" s="32"/>
      <c r="D30" s="33" t="e" cm="1">
        <f t="array" ref="D30">LOOKUP(2, 1/(Raport_Dane!#REF!&lt;&gt;""), Raport_Dane!#REF!)</f>
        <v>#REF!</v>
      </c>
      <c r="E30" s="33" t="e" cm="1">
        <f t="array" ref="E30">LOOKUP(2, 1/(Raport_Dane!#REF!&lt;&gt;""), Raport_Dane!#REF!)</f>
        <v>#REF!</v>
      </c>
      <c r="F30" s="34" t="e">
        <f>(E30-D30)*24</f>
        <v>#REF!</v>
      </c>
    </row>
    <row r="31" spans="1:6" ht="15.75" thickTop="1" x14ac:dyDescent="0.25">
      <c r="A31" s="18"/>
      <c r="B31" s="4"/>
      <c r="C31" s="4"/>
      <c r="D31" s="4"/>
      <c r="E31" s="4"/>
      <c r="F31" s="27"/>
    </row>
    <row r="32" spans="1:6" x14ac:dyDescent="0.25">
      <c r="A32" s="10" t="s">
        <v>64</v>
      </c>
      <c r="B32" s="8" t="s">
        <v>93</v>
      </c>
      <c r="C32" s="8" t="s">
        <v>91</v>
      </c>
      <c r="D32" s="13" t="s">
        <v>94</v>
      </c>
      <c r="E32" s="13" t="s">
        <v>91</v>
      </c>
      <c r="F32" s="11" t="s">
        <v>92</v>
      </c>
    </row>
    <row r="33" spans="1:6" x14ac:dyDescent="0.25">
      <c r="A33" s="50" t="e" cm="1">
        <f t="array" ref="A33">LOOKUP(2, 1/(Raport_Dane!#REF!&lt;&gt;""), Raport_Dane!#REF!)</f>
        <v>#REF!</v>
      </c>
      <c r="B33" s="44" t="e" cm="1">
        <f t="array" ref="B33">LOOKUP(2, 1/(Raport_Dane!#REF!&lt;&gt;""), Raport_Dane!#REF!)</f>
        <v>#REF!</v>
      </c>
      <c r="C33" s="35" t="e" cm="1">
        <f t="array" ref="C33">LOOKUP(2, 1/(Raport_Dane!#REF!&lt;&gt;""), Raport_Dane!#REF!)</f>
        <v>#REF!</v>
      </c>
      <c r="D33" s="44" t="e" cm="1">
        <f t="array" ref="D33">LOOKUP(2, 1/(Raport_Dane!#REF!&lt;&gt;""), Raport_Dane!#REF!)</f>
        <v>#REF!</v>
      </c>
      <c r="E33" s="35" t="e" cm="1">
        <f t="array" ref="E33">LOOKUP(2, 1/(Raport_Dane!#REF!&lt;&gt;""), Raport_Dane!#REF!)</f>
        <v>#REF!</v>
      </c>
      <c r="F33" s="30" t="e">
        <f>((D33+E33)-(B33+C33))*24</f>
        <v>#REF!</v>
      </c>
    </row>
    <row r="34" spans="1:6" ht="15.75" thickBot="1" x14ac:dyDescent="0.3">
      <c r="A34" s="55" t="e" cm="1">
        <f t="array" ref="A34">LOOKUP(2, 1/(Raport_Dane!#REF!&lt;&gt;""), Raport_Dane!#REF!)</f>
        <v>#REF!</v>
      </c>
      <c r="B34" s="45" t="e" cm="1">
        <f t="array" ref="B34">LOOKUP(2, 1/(Raport_Dane!#REF!&lt;&gt;""), Raport_Dane!#REF!)</f>
        <v>#REF!</v>
      </c>
      <c r="C34" s="36" t="e" cm="1">
        <f t="array" ref="C34">LOOKUP(2, 1/(Raport_Dane!#REF!&lt;&gt;""), Raport_Dane!#REF!)</f>
        <v>#REF!</v>
      </c>
      <c r="D34" s="45" t="e" cm="1">
        <f t="array" ref="D34">LOOKUP(2, 1/(Raport_Dane!#REF!&lt;&gt;""), Raport_Dane!#REF!)</f>
        <v>#REF!</v>
      </c>
      <c r="E34" s="36" t="e" cm="1">
        <f t="array" ref="E34">LOOKUP(2, 1/(Raport_Dane!#REF!&lt;&gt;""), Raport_Dane!#REF!)</f>
        <v>#REF!</v>
      </c>
      <c r="F34" s="56" t="e">
        <f>((D34+E34)-(B34+C34))*24</f>
        <v>#REF!</v>
      </c>
    </row>
    <row r="35" spans="1:6" ht="15.75" hidden="1" thickTop="1" x14ac:dyDescent="0.25">
      <c r="A35" s="51" t="e" cm="1">
        <f t="array" ref="A35">LOOKUP(2, 1/(Raport_Dane!#REF!&lt;&gt;""), Raport_Dane!#REF!)</f>
        <v>#REF!</v>
      </c>
      <c r="B35" s="52" t="e" cm="1">
        <f t="array" ref="B35">LOOKUP(2, 1/(Raport_Dane!#REF!&lt;&gt;""), Raport_Dane!#REF!)</f>
        <v>#REF!</v>
      </c>
      <c r="C35" s="53" t="e" cm="1">
        <f t="array" ref="C35">LOOKUP(2, 1/(Raport_Dane!#REF!&lt;&gt;""), Raport_Dane!#REF!)</f>
        <v>#REF!</v>
      </c>
      <c r="D35" s="52" t="e" cm="1">
        <f t="array" ref="D35">LOOKUP(2, 1/(Raport_Dane!#REF!&lt;&gt;""), Raport_Dane!#REF!)</f>
        <v>#REF!</v>
      </c>
      <c r="E35" s="53" t="e" cm="1">
        <f t="array" ref="E35">LOOKUP(2, 1/(Raport_Dane!#REF!&lt;&gt;""), Raport_Dane!#REF!)</f>
        <v>#REF!</v>
      </c>
      <c r="F35" s="54" t="e">
        <f>((D35+E35)-(B35+C35))*24</f>
        <v>#REF!</v>
      </c>
    </row>
    <row r="36" spans="1:6" ht="16.5" hidden="1" thickTop="1" thickBot="1" x14ac:dyDescent="0.3">
      <c r="A36" s="46" t="e" cm="1">
        <f t="array" ref="A36">LOOKUP(2, 1/(Raport_Dane!#REF!&lt;&gt;""), Raport_Dane!#REF!)</f>
        <v>#REF!</v>
      </c>
      <c r="B36" s="47" t="e" cm="1">
        <f t="array" ref="B36">LOOKUP(2, 1/(Raport_Dane!#REF!&lt;&gt;""), Raport_Dane!#REF!)</f>
        <v>#REF!</v>
      </c>
      <c r="C36" s="48" t="e" cm="1">
        <f t="array" ref="C36">LOOKUP(2, 1/(Raport_Dane!#REF!&lt;&gt;""), Raport_Dane!#REF!)</f>
        <v>#REF!</v>
      </c>
      <c r="D36" s="47" t="e" cm="1">
        <f t="array" ref="D36">LOOKUP(2, 1/(Raport_Dane!#REF!&lt;&gt;""), Raport_Dane!#REF!)</f>
        <v>#REF!</v>
      </c>
      <c r="E36" s="48" t="e" cm="1">
        <f t="array" ref="E36">LOOKUP(2, 1/(Raport_Dane!#REF!&lt;&gt;""), Raport_Dane!#REF!)</f>
        <v>#REF!</v>
      </c>
      <c r="F36" s="49" t="e">
        <f>((D36+E36)-(B36+C36))*24</f>
        <v>#REF!</v>
      </c>
    </row>
    <row r="37" spans="1:6" ht="15.75" thickTop="1" x14ac:dyDescent="0.25">
      <c r="A37" s="18"/>
      <c r="B37" s="4"/>
      <c r="C37" s="4"/>
      <c r="D37" s="4"/>
      <c r="E37" s="4"/>
      <c r="F37" s="27"/>
    </row>
    <row r="38" spans="1:6" x14ac:dyDescent="0.25">
      <c r="A38" s="99" t="s">
        <v>65</v>
      </c>
      <c r="B38" s="100"/>
      <c r="C38" s="100"/>
      <c r="D38" s="100"/>
      <c r="E38" s="8" t="s">
        <v>86</v>
      </c>
      <c r="F38" s="12" t="s">
        <v>87</v>
      </c>
    </row>
    <row r="39" spans="1:6" x14ac:dyDescent="0.25">
      <c r="A39" s="129"/>
      <c r="B39" s="125"/>
      <c r="C39" s="125"/>
      <c r="D39" s="125"/>
      <c r="E39" s="37"/>
      <c r="F39" s="38"/>
    </row>
    <row r="40" spans="1:6" x14ac:dyDescent="0.25">
      <c r="A40" s="129"/>
      <c r="B40" s="125"/>
      <c r="C40" s="125"/>
      <c r="D40" s="125"/>
      <c r="E40" s="37"/>
      <c r="F40" s="38"/>
    </row>
    <row r="41" spans="1:6" hidden="1" x14ac:dyDescent="0.25">
      <c r="A41" s="129"/>
      <c r="B41" s="125"/>
      <c r="C41" s="125"/>
      <c r="D41" s="125"/>
      <c r="E41" s="37"/>
      <c r="F41" s="38"/>
    </row>
    <row r="42" spans="1:6" ht="15.75" hidden="1" thickBot="1" x14ac:dyDescent="0.3">
      <c r="A42" s="130"/>
      <c r="B42" s="131"/>
      <c r="C42" s="131"/>
      <c r="D42" s="131"/>
      <c r="E42" s="39"/>
      <c r="F42" s="40"/>
    </row>
    <row r="43" spans="1:6" x14ac:dyDescent="0.25">
      <c r="A43" s="18"/>
      <c r="B43" s="4"/>
      <c r="C43" s="4"/>
      <c r="D43" s="4"/>
      <c r="E43" s="4"/>
      <c r="F43" s="27"/>
    </row>
    <row r="44" spans="1:6" x14ac:dyDescent="0.25">
      <c r="A44" s="10" t="s">
        <v>71</v>
      </c>
      <c r="B44" s="125"/>
      <c r="C44" s="125"/>
      <c r="D44" s="125"/>
      <c r="E44" s="125"/>
      <c r="F44" s="126"/>
    </row>
    <row r="45" spans="1:6" x14ac:dyDescent="0.25">
      <c r="A45" s="18"/>
      <c r="B45" s="4"/>
      <c r="C45" s="4"/>
      <c r="D45" s="4"/>
      <c r="E45" s="4"/>
      <c r="F45" s="27"/>
    </row>
    <row r="46" spans="1:6" ht="15.75" thickBot="1" x14ac:dyDescent="0.3">
      <c r="A46" s="14" t="s">
        <v>66</v>
      </c>
      <c r="B46" s="41"/>
      <c r="C46" s="7"/>
      <c r="D46" s="41"/>
      <c r="E46" s="15" t="s">
        <v>57</v>
      </c>
      <c r="F46" s="42">
        <v>46113</v>
      </c>
    </row>
  </sheetData>
  <mergeCells count="19">
    <mergeCell ref="B44:F44"/>
    <mergeCell ref="A30:B30"/>
    <mergeCell ref="A38:D38"/>
    <mergeCell ref="A39:D39"/>
    <mergeCell ref="A40:D40"/>
    <mergeCell ref="A41:D41"/>
    <mergeCell ref="A42:D42"/>
    <mergeCell ref="A13:B25"/>
    <mergeCell ref="C13:D25"/>
    <mergeCell ref="E13:F25"/>
    <mergeCell ref="D27:E27"/>
    <mergeCell ref="A29:B29"/>
    <mergeCell ref="D29:E29"/>
    <mergeCell ref="A12:F12"/>
    <mergeCell ref="A1:F1"/>
    <mergeCell ref="A3:B5"/>
    <mergeCell ref="B8:F8"/>
    <mergeCell ref="B9:F9"/>
    <mergeCell ref="B10:F10"/>
  </mergeCell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9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BC9A2-FBA5-4781-8886-7A73D8CAE39F}">
  <sheetPr>
    <pageSetUpPr fitToPage="1"/>
  </sheetPr>
  <dimension ref="A1:F46"/>
  <sheetViews>
    <sheetView workbookViewId="0">
      <selection activeCell="K19" sqref="K19"/>
    </sheetView>
  </sheetViews>
  <sheetFormatPr defaultRowHeight="15" x14ac:dyDescent="0.25"/>
  <cols>
    <col min="1" max="6" width="17.7109375" customWidth="1"/>
  </cols>
  <sheetData>
    <row r="1" spans="1:6" ht="26.25" x14ac:dyDescent="0.4">
      <c r="A1" s="102" t="s">
        <v>83</v>
      </c>
      <c r="B1" s="103"/>
      <c r="C1" s="103"/>
      <c r="D1" s="103"/>
      <c r="E1" s="103"/>
      <c r="F1" s="104"/>
    </row>
    <row r="2" spans="1:6" ht="15" customHeight="1" x14ac:dyDescent="0.25">
      <c r="A2" s="18"/>
      <c r="B2" s="4"/>
      <c r="C2" s="8" t="s">
        <v>81</v>
      </c>
      <c r="D2" s="19" t="e" cm="1">
        <f t="array" ref="D2">LOOKUP(2, 1/(Raport_Dane!#REF!&lt;&gt;""), Raport_Dane!#REF!)</f>
        <v>#REF!</v>
      </c>
      <c r="E2" s="8" t="s">
        <v>67</v>
      </c>
      <c r="F2" s="20" t="e" cm="1">
        <f t="array" ref="F2">LOOKUP(2, 1/(Raport_Dane!#REF!&lt;&gt;""), Raport_Dane!#REF!)</f>
        <v>#REF!</v>
      </c>
    </row>
    <row r="3" spans="1:6" ht="15" customHeight="1" x14ac:dyDescent="0.25">
      <c r="A3" s="105" t="e" vm="1">
        <v>#VALUE!</v>
      </c>
      <c r="B3" s="106"/>
      <c r="C3" s="8" t="s">
        <v>73</v>
      </c>
      <c r="D3" s="19" t="s">
        <v>120</v>
      </c>
      <c r="E3" s="8" t="s">
        <v>37</v>
      </c>
      <c r="F3" s="22" t="e" cm="1">
        <f t="array" ref="F3">LOOKUP(2, 1/(Raport_Dane!#REF!&lt;&gt;""), Raport_Dane!#REF!)</f>
        <v>#REF!</v>
      </c>
    </row>
    <row r="4" spans="1:6" ht="15" customHeight="1" x14ac:dyDescent="0.25">
      <c r="A4" s="105"/>
      <c r="B4" s="106"/>
      <c r="C4" s="8" t="s">
        <v>74</v>
      </c>
      <c r="D4" s="19" t="e" cm="1">
        <f t="array" ref="D4">LOOKUP(2, 1/(Raport_Dane!#REF!&lt;&gt;""), Raport_Dane!#REF!)</f>
        <v>#REF!</v>
      </c>
      <c r="E4" s="8" t="s">
        <v>58</v>
      </c>
      <c r="F4" s="22" t="e" cm="1">
        <f t="array" ref="F4">LOOKUP(2, 1/(Raport_Dane!#REF!&lt;&gt;""), Raport_Dane!#REF!)</f>
        <v>#REF!</v>
      </c>
    </row>
    <row r="5" spans="1:6" x14ac:dyDescent="0.25">
      <c r="A5" s="105"/>
      <c r="B5" s="106"/>
      <c r="C5" s="8" t="s">
        <v>82</v>
      </c>
      <c r="D5" s="19" t="s">
        <v>84</v>
      </c>
      <c r="E5" s="8" t="s">
        <v>59</v>
      </c>
      <c r="F5" s="22" t="s">
        <v>85</v>
      </c>
    </row>
    <row r="6" spans="1:6" ht="15.75" thickBot="1" x14ac:dyDescent="0.3">
      <c r="A6" s="18"/>
      <c r="B6" s="4"/>
      <c r="C6" s="9" t="s">
        <v>72</v>
      </c>
      <c r="D6" s="23">
        <v>565554</v>
      </c>
      <c r="E6" s="9" t="s">
        <v>75</v>
      </c>
      <c r="F6" s="24">
        <v>1500</v>
      </c>
    </row>
    <row r="7" spans="1:6" ht="15.75" thickTop="1" x14ac:dyDescent="0.25">
      <c r="A7" s="6"/>
      <c r="B7" s="21"/>
      <c r="C7" s="5"/>
      <c r="D7" s="25"/>
      <c r="E7" s="5"/>
      <c r="F7" s="26"/>
    </row>
    <row r="8" spans="1:6" x14ac:dyDescent="0.25">
      <c r="A8" s="10" t="s">
        <v>61</v>
      </c>
      <c r="B8" s="107" t="s">
        <v>76</v>
      </c>
      <c r="C8" s="107"/>
      <c r="D8" s="107"/>
      <c r="E8" s="107"/>
      <c r="F8" s="108"/>
    </row>
    <row r="9" spans="1:6" x14ac:dyDescent="0.25">
      <c r="A9" s="16">
        <v>118</v>
      </c>
      <c r="B9" s="109" t="s">
        <v>79</v>
      </c>
      <c r="C9" s="109"/>
      <c r="D9" s="109"/>
      <c r="E9" s="109"/>
      <c r="F9" s="110"/>
    </row>
    <row r="10" spans="1:6" s="2" customFormat="1" ht="129" customHeight="1" thickBot="1" x14ac:dyDescent="0.3">
      <c r="A10" s="17" t="s">
        <v>80</v>
      </c>
      <c r="B10" s="111" t="s">
        <v>90</v>
      </c>
      <c r="C10" s="111"/>
      <c r="D10" s="111"/>
      <c r="E10" s="111"/>
      <c r="F10" s="112"/>
    </row>
    <row r="11" spans="1:6" ht="15.75" thickTop="1" x14ac:dyDescent="0.25">
      <c r="A11" s="18"/>
      <c r="B11" s="4"/>
      <c r="C11" s="4"/>
      <c r="D11" s="4"/>
      <c r="E11" s="4"/>
      <c r="F11" s="27"/>
    </row>
    <row r="12" spans="1:6" x14ac:dyDescent="0.25">
      <c r="A12" s="99" t="s">
        <v>60</v>
      </c>
      <c r="B12" s="100"/>
      <c r="C12" s="100"/>
      <c r="D12" s="100"/>
      <c r="E12" s="100"/>
      <c r="F12" s="101"/>
    </row>
    <row r="13" spans="1:6" x14ac:dyDescent="0.25">
      <c r="A13" s="113" t="e" vm="2">
        <v>#VALUE!</v>
      </c>
      <c r="B13" s="114"/>
      <c r="C13" s="117" t="e" vm="3">
        <v>#VALUE!</v>
      </c>
      <c r="D13" s="117"/>
      <c r="E13" s="114" t="e" vm="4">
        <v>#VALUE!</v>
      </c>
      <c r="F13" s="119"/>
    </row>
    <row r="14" spans="1:6" x14ac:dyDescent="0.25">
      <c r="A14" s="113"/>
      <c r="B14" s="114"/>
      <c r="C14" s="117"/>
      <c r="D14" s="117"/>
      <c r="E14" s="114"/>
      <c r="F14" s="119"/>
    </row>
    <row r="15" spans="1:6" x14ac:dyDescent="0.25">
      <c r="A15" s="113"/>
      <c r="B15" s="114"/>
      <c r="C15" s="117"/>
      <c r="D15" s="117"/>
      <c r="E15" s="114"/>
      <c r="F15" s="119"/>
    </row>
    <row r="16" spans="1:6" x14ac:dyDescent="0.25">
      <c r="A16" s="113"/>
      <c r="B16" s="114"/>
      <c r="C16" s="117"/>
      <c r="D16" s="117"/>
      <c r="E16" s="114"/>
      <c r="F16" s="119"/>
    </row>
    <row r="17" spans="1:6" x14ac:dyDescent="0.25">
      <c r="A17" s="113"/>
      <c r="B17" s="114"/>
      <c r="C17" s="117"/>
      <c r="D17" s="117"/>
      <c r="E17" s="114"/>
      <c r="F17" s="119"/>
    </row>
    <row r="18" spans="1:6" x14ac:dyDescent="0.25">
      <c r="A18" s="113"/>
      <c r="B18" s="114"/>
      <c r="C18" s="117"/>
      <c r="D18" s="117"/>
      <c r="E18" s="114"/>
      <c r="F18" s="119"/>
    </row>
    <row r="19" spans="1:6" x14ac:dyDescent="0.25">
      <c r="A19" s="113"/>
      <c r="B19" s="114"/>
      <c r="C19" s="117"/>
      <c r="D19" s="117"/>
      <c r="E19" s="114"/>
      <c r="F19" s="119"/>
    </row>
    <row r="20" spans="1:6" x14ac:dyDescent="0.25">
      <c r="A20" s="113"/>
      <c r="B20" s="114"/>
      <c r="C20" s="117"/>
      <c r="D20" s="117"/>
      <c r="E20" s="114"/>
      <c r="F20" s="119"/>
    </row>
    <row r="21" spans="1:6" x14ac:dyDescent="0.25">
      <c r="A21" s="113"/>
      <c r="B21" s="114"/>
      <c r="C21" s="117"/>
      <c r="D21" s="117"/>
      <c r="E21" s="114"/>
      <c r="F21" s="119"/>
    </row>
    <row r="22" spans="1:6" x14ac:dyDescent="0.25">
      <c r="A22" s="113"/>
      <c r="B22" s="114"/>
      <c r="C22" s="117"/>
      <c r="D22" s="117"/>
      <c r="E22" s="114"/>
      <c r="F22" s="119"/>
    </row>
    <row r="23" spans="1:6" x14ac:dyDescent="0.25">
      <c r="A23" s="113"/>
      <c r="B23" s="114"/>
      <c r="C23" s="117"/>
      <c r="D23" s="117"/>
      <c r="E23" s="114"/>
      <c r="F23" s="119"/>
    </row>
    <row r="24" spans="1:6" x14ac:dyDescent="0.25">
      <c r="A24" s="113"/>
      <c r="B24" s="114"/>
      <c r="C24" s="117"/>
      <c r="D24" s="117"/>
      <c r="E24" s="114"/>
      <c r="F24" s="119"/>
    </row>
    <row r="25" spans="1:6" ht="15.75" thickBot="1" x14ac:dyDescent="0.3">
      <c r="A25" s="115"/>
      <c r="B25" s="116"/>
      <c r="C25" s="118"/>
      <c r="D25" s="118"/>
      <c r="E25" s="116"/>
      <c r="F25" s="120"/>
    </row>
    <row r="26" spans="1:6" ht="15.75" thickTop="1" x14ac:dyDescent="0.25">
      <c r="A26" s="18"/>
      <c r="B26" s="4"/>
      <c r="C26" s="4"/>
      <c r="D26" s="4"/>
      <c r="E26" s="4"/>
      <c r="F26" s="27"/>
    </row>
    <row r="27" spans="1:6" x14ac:dyDescent="0.25">
      <c r="A27" s="10" t="s">
        <v>62</v>
      </c>
      <c r="B27" s="8" t="s">
        <v>63</v>
      </c>
      <c r="C27" s="8" t="s">
        <v>68</v>
      </c>
      <c r="D27" s="121" t="s">
        <v>89</v>
      </c>
      <c r="E27" s="122"/>
      <c r="F27" s="12" t="s">
        <v>88</v>
      </c>
    </row>
    <row r="28" spans="1:6" x14ac:dyDescent="0.25">
      <c r="A28" s="28" t="e" cm="1">
        <f t="array" ref="A28">LOOKUP(2, 1/(Raport_Dane!#REF!&lt;&gt;""), Raport_Dane!#REF!)</f>
        <v>#REF!</v>
      </c>
      <c r="B28" s="29" t="e" cm="1">
        <f t="array" ref="B28">LOOKUP(2, 1/(Raport_Dane!#REF!&lt;&gt;""), Raport_Dane!#REF!)</f>
        <v>#REF!</v>
      </c>
      <c r="C28" s="30" t="e">
        <f>(B28-A28)*24</f>
        <v>#REF!</v>
      </c>
      <c r="D28" s="29" t="e" cm="1">
        <f t="array" ref="D28">LOOKUP(2, 1/(Raport_Dane!#REF!&lt;&gt;""), Raport_Dane!#REF!)</f>
        <v>#REF!</v>
      </c>
      <c r="E28" s="29" t="e" cm="1">
        <f t="array" ref="E28">LOOKUP(2, 1/(Raport_Dane!#REF!&lt;&gt;""), Raport_Dane!#REF!)</f>
        <v>#REF!</v>
      </c>
      <c r="F28" s="31" t="e">
        <f>(E28-D28)*24</f>
        <v>#REF!</v>
      </c>
    </row>
    <row r="29" spans="1:6" x14ac:dyDescent="0.25">
      <c r="A29" s="123" t="s">
        <v>70</v>
      </c>
      <c r="B29" s="124"/>
      <c r="C29" s="4"/>
      <c r="D29" s="121" t="s">
        <v>69</v>
      </c>
      <c r="E29" s="122"/>
      <c r="F29" s="12" t="s">
        <v>68</v>
      </c>
    </row>
    <row r="30" spans="1:6" ht="15.75" thickBot="1" x14ac:dyDescent="0.3">
      <c r="A30" s="127" t="e">
        <f>F28+F30+((F33+F36)/2)</f>
        <v>#REF!</v>
      </c>
      <c r="B30" s="128"/>
      <c r="C30" s="32"/>
      <c r="D30" s="33" t="e" cm="1">
        <f t="array" ref="D30">LOOKUP(2, 1/(Raport_Dane!#REF!&lt;&gt;""), Raport_Dane!#REF!)</f>
        <v>#REF!</v>
      </c>
      <c r="E30" s="33" t="e" cm="1">
        <f t="array" ref="E30">LOOKUP(2, 1/(Raport_Dane!#REF!&lt;&gt;""), Raport_Dane!#REF!)</f>
        <v>#REF!</v>
      </c>
      <c r="F30" s="34" t="e">
        <f>(E30-D30)*24</f>
        <v>#REF!</v>
      </c>
    </row>
    <row r="31" spans="1:6" ht="15.75" thickTop="1" x14ac:dyDescent="0.25">
      <c r="A31" s="18"/>
      <c r="B31" s="4"/>
      <c r="C31" s="4"/>
      <c r="D31" s="4"/>
      <c r="E31" s="4"/>
      <c r="F31" s="27"/>
    </row>
    <row r="32" spans="1:6" x14ac:dyDescent="0.25">
      <c r="A32" s="10" t="s">
        <v>64</v>
      </c>
      <c r="B32" s="8" t="s">
        <v>93</v>
      </c>
      <c r="C32" s="8" t="s">
        <v>91</v>
      </c>
      <c r="D32" s="13" t="s">
        <v>94</v>
      </c>
      <c r="E32" s="13" t="s">
        <v>91</v>
      </c>
      <c r="F32" s="11" t="s">
        <v>92</v>
      </c>
    </row>
    <row r="33" spans="1:6" x14ac:dyDescent="0.25">
      <c r="A33" s="50" t="e" cm="1">
        <f t="array" ref="A33">LOOKUP(2, 1/(Raport_Dane!#REF!&lt;&gt;""), Raport_Dane!#REF!)</f>
        <v>#REF!</v>
      </c>
      <c r="B33" s="44" t="e" cm="1">
        <f t="array" ref="B33">LOOKUP(2, 1/(Raport_Dane!#REF!&lt;&gt;""), Raport_Dane!#REF!)</f>
        <v>#REF!</v>
      </c>
      <c r="C33" s="35" t="e" cm="1">
        <f t="array" ref="C33">LOOKUP(2, 1/(Raport_Dane!#REF!&lt;&gt;""), Raport_Dane!#REF!)</f>
        <v>#REF!</v>
      </c>
      <c r="D33" s="44" t="e" cm="1">
        <f t="array" ref="D33">LOOKUP(2, 1/(Raport_Dane!#REF!&lt;&gt;""), Raport_Dane!#REF!)</f>
        <v>#REF!</v>
      </c>
      <c r="E33" s="35" t="e" cm="1">
        <f t="array" ref="E33">LOOKUP(2, 1/(Raport_Dane!#REF!&lt;&gt;""), Raport_Dane!#REF!)</f>
        <v>#REF!</v>
      </c>
      <c r="F33" s="30" t="e">
        <f>((D33+E33)-(B33+C33))*24</f>
        <v>#REF!</v>
      </c>
    </row>
    <row r="34" spans="1:6" ht="15.75" thickBot="1" x14ac:dyDescent="0.3">
      <c r="A34" s="55" t="e" cm="1">
        <f t="array" ref="A34">LOOKUP(2, 1/(Raport_Dane!#REF!&lt;&gt;""), Raport_Dane!#REF!)</f>
        <v>#REF!</v>
      </c>
      <c r="B34" s="45" t="e" cm="1">
        <f t="array" ref="B34">LOOKUP(2, 1/(Raport_Dane!#REF!&lt;&gt;""), Raport_Dane!#REF!)</f>
        <v>#REF!</v>
      </c>
      <c r="C34" s="36" t="e" cm="1">
        <f t="array" ref="C34">LOOKUP(2, 1/(Raport_Dane!#REF!&lt;&gt;""), Raport_Dane!#REF!)</f>
        <v>#REF!</v>
      </c>
      <c r="D34" s="45" t="e" cm="1">
        <f t="array" ref="D34">LOOKUP(2, 1/(Raport_Dane!#REF!&lt;&gt;""), Raport_Dane!#REF!)</f>
        <v>#REF!</v>
      </c>
      <c r="E34" s="36" t="e" cm="1">
        <f t="array" ref="E34">LOOKUP(2, 1/(Raport_Dane!#REF!&lt;&gt;""), Raport_Dane!#REF!)</f>
        <v>#REF!</v>
      </c>
      <c r="F34" s="56" t="e">
        <f>((D34+E34)-(B34+C34))*24</f>
        <v>#REF!</v>
      </c>
    </row>
    <row r="35" spans="1:6" ht="15.75" hidden="1" thickTop="1" x14ac:dyDescent="0.25">
      <c r="A35" s="51" t="e" cm="1">
        <f t="array" ref="A35">LOOKUP(2, 1/(Raport_Dane!#REF!&lt;&gt;""), Raport_Dane!#REF!)</f>
        <v>#REF!</v>
      </c>
      <c r="B35" s="52" t="e" cm="1">
        <f t="array" ref="B35">LOOKUP(2, 1/(Raport_Dane!#REF!&lt;&gt;""), Raport_Dane!#REF!)</f>
        <v>#REF!</v>
      </c>
      <c r="C35" s="53" t="e" cm="1">
        <f t="array" ref="C35">LOOKUP(2, 1/(Raport_Dane!#REF!&lt;&gt;""), Raport_Dane!#REF!)</f>
        <v>#REF!</v>
      </c>
      <c r="D35" s="52" t="e" cm="1">
        <f t="array" ref="D35">LOOKUP(2, 1/(Raport_Dane!#REF!&lt;&gt;""), Raport_Dane!#REF!)</f>
        <v>#REF!</v>
      </c>
      <c r="E35" s="53" t="e" cm="1">
        <f t="array" ref="E35">LOOKUP(2, 1/(Raport_Dane!#REF!&lt;&gt;""), Raport_Dane!#REF!)</f>
        <v>#REF!</v>
      </c>
      <c r="F35" s="54" t="e">
        <f>((D35+E35)-(B35+C35))*24</f>
        <v>#REF!</v>
      </c>
    </row>
    <row r="36" spans="1:6" ht="15.75" hidden="1" thickBot="1" x14ac:dyDescent="0.3">
      <c r="A36" s="46" t="e" cm="1">
        <f t="array" ref="A36">LOOKUP(2, 1/(Raport_Dane!#REF!&lt;&gt;""), Raport_Dane!#REF!)</f>
        <v>#REF!</v>
      </c>
      <c r="B36" s="47" t="e" cm="1">
        <f t="array" ref="B36">LOOKUP(2, 1/(Raport_Dane!#REF!&lt;&gt;""), Raport_Dane!#REF!)</f>
        <v>#REF!</v>
      </c>
      <c r="C36" s="48" t="e" cm="1">
        <f t="array" ref="C36">LOOKUP(2, 1/(Raport_Dane!#REF!&lt;&gt;""), Raport_Dane!#REF!)</f>
        <v>#REF!</v>
      </c>
      <c r="D36" s="47" t="e" cm="1">
        <f t="array" ref="D36">LOOKUP(2, 1/(Raport_Dane!#REF!&lt;&gt;""), Raport_Dane!#REF!)</f>
        <v>#REF!</v>
      </c>
      <c r="E36" s="48" t="e" cm="1">
        <f t="array" ref="E36">LOOKUP(2, 1/(Raport_Dane!#REF!&lt;&gt;""), Raport_Dane!#REF!)</f>
        <v>#REF!</v>
      </c>
      <c r="F36" s="49" t="e">
        <f>((D36+E36)-(B36+C36))*24</f>
        <v>#REF!</v>
      </c>
    </row>
    <row r="37" spans="1:6" ht="15.75" thickTop="1" x14ac:dyDescent="0.25">
      <c r="A37" s="18"/>
      <c r="B37" s="4"/>
      <c r="C37" s="4"/>
      <c r="D37" s="4"/>
      <c r="E37" s="4"/>
      <c r="F37" s="27"/>
    </row>
    <row r="38" spans="1:6" x14ac:dyDescent="0.25">
      <c r="A38" s="99" t="s">
        <v>65</v>
      </c>
      <c r="B38" s="100"/>
      <c r="C38" s="100"/>
      <c r="D38" s="100"/>
      <c r="E38" s="8" t="s">
        <v>86</v>
      </c>
      <c r="F38" s="12" t="s">
        <v>87</v>
      </c>
    </row>
    <row r="39" spans="1:6" x14ac:dyDescent="0.25">
      <c r="A39" s="129"/>
      <c r="B39" s="125"/>
      <c r="C39" s="125"/>
      <c r="D39" s="125"/>
      <c r="E39" s="37"/>
      <c r="F39" s="38"/>
    </row>
    <row r="40" spans="1:6" x14ac:dyDescent="0.25">
      <c r="A40" s="129"/>
      <c r="B40" s="125"/>
      <c r="C40" s="125"/>
      <c r="D40" s="125"/>
      <c r="E40" s="37"/>
      <c r="F40" s="38"/>
    </row>
    <row r="41" spans="1:6" hidden="1" x14ac:dyDescent="0.25">
      <c r="A41" s="129"/>
      <c r="B41" s="125"/>
      <c r="C41" s="125"/>
      <c r="D41" s="125"/>
      <c r="E41" s="37"/>
      <c r="F41" s="38"/>
    </row>
    <row r="42" spans="1:6" ht="15.75" hidden="1" thickBot="1" x14ac:dyDescent="0.3">
      <c r="A42" s="130"/>
      <c r="B42" s="131"/>
      <c r="C42" s="131"/>
      <c r="D42" s="131"/>
      <c r="E42" s="39"/>
      <c r="F42" s="40"/>
    </row>
    <row r="43" spans="1:6" x14ac:dyDescent="0.25">
      <c r="A43" s="18"/>
      <c r="B43" s="4"/>
      <c r="C43" s="4"/>
      <c r="D43" s="4"/>
      <c r="E43" s="4"/>
      <c r="F43" s="27"/>
    </row>
    <row r="44" spans="1:6" x14ac:dyDescent="0.25">
      <c r="A44" s="10" t="s">
        <v>71</v>
      </c>
      <c r="B44" s="125"/>
      <c r="C44" s="125"/>
      <c r="D44" s="125"/>
      <c r="E44" s="125"/>
      <c r="F44" s="126"/>
    </row>
    <row r="45" spans="1:6" x14ac:dyDescent="0.25">
      <c r="A45" s="18"/>
      <c r="B45" s="4"/>
      <c r="C45" s="4"/>
      <c r="D45" s="4"/>
      <c r="E45" s="4"/>
      <c r="F45" s="27"/>
    </row>
    <row r="46" spans="1:6" ht="15.75" thickBot="1" x14ac:dyDescent="0.3">
      <c r="A46" s="14" t="s">
        <v>66</v>
      </c>
      <c r="B46" s="41"/>
      <c r="C46" s="7"/>
      <c r="D46" s="41"/>
      <c r="E46" s="15" t="s">
        <v>57</v>
      </c>
      <c r="F46" s="42">
        <v>46113</v>
      </c>
    </row>
  </sheetData>
  <mergeCells count="19">
    <mergeCell ref="B44:F44"/>
    <mergeCell ref="B10:F10"/>
    <mergeCell ref="A12:F12"/>
    <mergeCell ref="A42:D42"/>
    <mergeCell ref="A13:B25"/>
    <mergeCell ref="C13:D25"/>
    <mergeCell ref="E13:F25"/>
    <mergeCell ref="A29:B29"/>
    <mergeCell ref="D27:E27"/>
    <mergeCell ref="D29:E29"/>
    <mergeCell ref="A30:B30"/>
    <mergeCell ref="A1:F1"/>
    <mergeCell ref="A38:D38"/>
    <mergeCell ref="A39:D39"/>
    <mergeCell ref="A40:D40"/>
    <mergeCell ref="A41:D41"/>
    <mergeCell ref="A3:B5"/>
    <mergeCell ref="B8:F8"/>
    <mergeCell ref="B9:F9"/>
  </mergeCell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9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5969A-ABB8-4B70-8FFF-8069EECA8D87}">
  <sheetPr>
    <tabColor rgb="FF92D050"/>
  </sheetPr>
  <dimension ref="A1:AW20"/>
  <sheetViews>
    <sheetView tabSelected="1" zoomScale="90" zoomScaleNormal="90" workbookViewId="0">
      <selection activeCell="E13" sqref="E13"/>
    </sheetView>
  </sheetViews>
  <sheetFormatPr defaultRowHeight="15" x14ac:dyDescent="0.25"/>
  <cols>
    <col min="1" max="1" width="12.28515625" bestFit="1" customWidth="1"/>
    <col min="2" max="3" width="13.28515625" customWidth="1"/>
    <col min="4" max="4" width="12.28515625" bestFit="1" customWidth="1"/>
    <col min="5" max="5" width="14.42578125" bestFit="1" customWidth="1"/>
    <col min="6" max="6" width="26.7109375" bestFit="1" customWidth="1"/>
    <col min="7" max="7" width="15" bestFit="1" customWidth="1"/>
    <col min="8" max="8" width="15.28515625" bestFit="1" customWidth="1"/>
    <col min="9" max="9" width="15.7109375" bestFit="1" customWidth="1"/>
    <col min="10" max="10" width="19.42578125" bestFit="1" customWidth="1"/>
    <col min="11" max="11" width="15.85546875" bestFit="1" customWidth="1"/>
    <col min="12" max="12" width="17.85546875" bestFit="1" customWidth="1"/>
    <col min="13" max="13" width="24.140625" bestFit="1" customWidth="1"/>
    <col min="14" max="14" width="25.7109375" bestFit="1" customWidth="1"/>
    <col min="15" max="15" width="15.85546875" bestFit="1" customWidth="1"/>
    <col min="16" max="16" width="15.5703125" bestFit="1" customWidth="1"/>
    <col min="17" max="20" width="15.28515625" bestFit="1" customWidth="1"/>
    <col min="21" max="21" width="11.42578125" bestFit="1" customWidth="1"/>
    <col min="22" max="22" width="10.7109375" bestFit="1" customWidth="1"/>
    <col min="23" max="23" width="29" bestFit="1" customWidth="1"/>
    <col min="24" max="24" width="12.140625" bestFit="1" customWidth="1"/>
    <col min="25" max="25" width="16.42578125" bestFit="1" customWidth="1"/>
    <col min="26" max="26" width="17.28515625" bestFit="1" customWidth="1"/>
    <col min="27" max="27" width="13.42578125" bestFit="1" customWidth="1"/>
    <col min="28" max="28" width="11.7109375" bestFit="1" customWidth="1"/>
    <col min="29" max="29" width="16" bestFit="1" customWidth="1"/>
    <col min="30" max="33" width="19" bestFit="1" customWidth="1"/>
    <col min="34" max="34" width="19.28515625" bestFit="1" customWidth="1"/>
    <col min="35" max="35" width="22.28515625" bestFit="1" customWidth="1"/>
    <col min="36" max="36" width="23.5703125" style="1" bestFit="1" customWidth="1"/>
    <col min="37" max="37" width="19.28515625" bestFit="1" customWidth="1"/>
    <col min="38" max="38" width="21.7109375" bestFit="1" customWidth="1"/>
    <col min="39" max="39" width="18" bestFit="1" customWidth="1"/>
    <col min="40" max="40" width="10.85546875" bestFit="1" customWidth="1"/>
    <col min="41" max="41" width="17.42578125" bestFit="1" customWidth="1"/>
    <col min="42" max="42" width="17.28515625" bestFit="1" customWidth="1"/>
    <col min="43" max="43" width="26.42578125" bestFit="1" customWidth="1"/>
    <col min="44" max="44" width="23.85546875" bestFit="1" customWidth="1"/>
    <col min="45" max="45" width="17.42578125" customWidth="1"/>
    <col min="46" max="46" width="17.140625" bestFit="1" customWidth="1"/>
    <col min="47" max="47" width="19.7109375" bestFit="1" customWidth="1"/>
    <col min="48" max="48" width="11.85546875" bestFit="1" customWidth="1"/>
    <col min="49" max="49" width="20.28515625" bestFit="1" customWidth="1"/>
  </cols>
  <sheetData>
    <row r="1" spans="1:49" x14ac:dyDescent="0.25">
      <c r="A1" s="43" t="s">
        <v>151</v>
      </c>
      <c r="B1" s="43" t="s">
        <v>34</v>
      </c>
      <c r="C1" s="43" t="s">
        <v>150</v>
      </c>
      <c r="D1" s="43" t="s">
        <v>147</v>
      </c>
      <c r="E1" s="43" t="s">
        <v>143</v>
      </c>
      <c r="F1" s="43" t="s">
        <v>140</v>
      </c>
      <c r="G1" s="43" t="s">
        <v>95</v>
      </c>
      <c r="H1" s="43" t="s">
        <v>96</v>
      </c>
      <c r="I1" s="43" t="s">
        <v>134</v>
      </c>
      <c r="J1" s="43" t="s">
        <v>135</v>
      </c>
      <c r="K1" s="43" t="s">
        <v>136</v>
      </c>
      <c r="L1" s="43" t="s">
        <v>137</v>
      </c>
      <c r="M1" s="43" t="s">
        <v>141</v>
      </c>
      <c r="N1" s="43" t="s">
        <v>142</v>
      </c>
      <c r="O1" s="43" t="s">
        <v>138</v>
      </c>
      <c r="P1" s="43" t="s">
        <v>139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178</v>
      </c>
      <c r="V1" s="43" t="s">
        <v>179</v>
      </c>
      <c r="W1" s="43" t="s">
        <v>184</v>
      </c>
      <c r="X1" s="43" t="s">
        <v>31</v>
      </c>
      <c r="Y1" s="43" t="s">
        <v>161</v>
      </c>
      <c r="Z1" s="43" t="s">
        <v>162</v>
      </c>
      <c r="AA1" s="43" t="s">
        <v>163</v>
      </c>
      <c r="AB1" s="43" t="s">
        <v>287</v>
      </c>
      <c r="AC1" s="43" t="s">
        <v>164</v>
      </c>
      <c r="AD1" s="43" t="s">
        <v>165</v>
      </c>
      <c r="AE1" s="43" t="s">
        <v>166</v>
      </c>
      <c r="AF1" s="43" t="s">
        <v>167</v>
      </c>
      <c r="AG1" s="43" t="s">
        <v>168</v>
      </c>
      <c r="AH1" s="43" t="s">
        <v>285</v>
      </c>
      <c r="AI1" s="43" t="s">
        <v>288</v>
      </c>
      <c r="AJ1" s="78" t="s">
        <v>289</v>
      </c>
      <c r="AK1" s="43" t="s">
        <v>290</v>
      </c>
      <c r="AL1" s="43" t="s">
        <v>169</v>
      </c>
      <c r="AM1" s="43" t="s">
        <v>170</v>
      </c>
      <c r="AN1" s="43" t="s">
        <v>171</v>
      </c>
      <c r="AO1" s="43" t="s">
        <v>172</v>
      </c>
      <c r="AP1" s="43" t="s">
        <v>180</v>
      </c>
      <c r="AQ1" s="43" t="s">
        <v>185</v>
      </c>
      <c r="AR1" s="43" t="s">
        <v>186</v>
      </c>
      <c r="AS1" s="43" t="s">
        <v>249</v>
      </c>
      <c r="AT1" s="43" t="s">
        <v>248</v>
      </c>
      <c r="AU1" s="43" t="s">
        <v>264</v>
      </c>
      <c r="AV1" s="43" t="s">
        <v>183</v>
      </c>
      <c r="AW1" s="43" t="s">
        <v>286</v>
      </c>
    </row>
    <row r="2" spans="1:49" x14ac:dyDescent="0.25">
      <c r="A2" s="86" t="s">
        <v>255</v>
      </c>
      <c r="B2" s="79" t="s">
        <v>77</v>
      </c>
      <c r="C2" s="80" t="s">
        <v>98</v>
      </c>
      <c r="D2" s="80"/>
      <c r="E2" s="80" t="s">
        <v>273</v>
      </c>
      <c r="F2" s="81">
        <v>46113</v>
      </c>
      <c r="G2" s="82">
        <v>46266.229166666664</v>
      </c>
      <c r="H2" s="82">
        <v>46270.572916666664</v>
      </c>
      <c r="I2" s="83">
        <v>0.29166666666666669</v>
      </c>
      <c r="J2" s="83">
        <v>0.375</v>
      </c>
      <c r="K2" s="83">
        <v>0.60416666666666663</v>
      </c>
      <c r="L2" s="83">
        <v>0.70833333333333337</v>
      </c>
      <c r="M2" s="83">
        <v>0.375</v>
      </c>
      <c r="N2" s="83">
        <v>0.57291666666666663</v>
      </c>
      <c r="O2" s="83">
        <v>0.375</v>
      </c>
      <c r="P2" s="83">
        <v>0.60416666666666663</v>
      </c>
      <c r="Q2" s="80" t="s">
        <v>160</v>
      </c>
      <c r="R2" s="80" t="s">
        <v>157</v>
      </c>
      <c r="S2" s="80"/>
      <c r="T2" s="80"/>
      <c r="U2" s="80"/>
      <c r="V2" s="84" t="s">
        <v>19</v>
      </c>
      <c r="W2" s="85" t="s">
        <v>14</v>
      </c>
      <c r="X2" s="86" t="str">
        <f>VLOOKUP(Tab_Raport[[#This Row],[ID_turbiny]], Tab_Turbiny[], 2, 0)</f>
        <v>Ciemniewko</v>
      </c>
      <c r="Y2" s="87">
        <f>(Tab_Raport[[#This Row],[Start_turbiny]]-Tab_Raport[[#This Row],[Stop_turbiny]])*24</f>
        <v>104.25</v>
      </c>
      <c r="Z2" s="88">
        <f>(Tab_Raport[[#This Row],[Koniec wyjazdu]]-Tab_Raport[[#This Row],[Start wyjazdu]])+(Tab_Raport[[#This Row],[Koniec powrotu]]-Tab_Raport[[#This Row],[Start powrotu]])</f>
        <v>0.18750000000000006</v>
      </c>
      <c r="AA2" s="88">
        <f>Tab_Raport[[#This Row],[Czas pracownika koniec]]-Tab_Raport[[#This Row],[Czas pracownika start]]</f>
        <v>0.19791666666666663</v>
      </c>
      <c r="AB2" s="89">
        <f>Tab_Raport[[#This Row],[Czas FV stop]]-Tab_Raport[[#This Row],[Czas FV start]]</f>
        <v>0.22916666666666663</v>
      </c>
      <c r="AC2" s="88">
        <f>Tab_Raport[[#This Row],[Czas_do wpisania na FV]]-Tab_Raport[[#This Row],[Czas_Real]]</f>
        <v>3.125E-2</v>
      </c>
      <c r="AD2" s="90" cm="1">
        <f t="array" ref="AD2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840</v>
      </c>
      <c r="AE2" s="90" cm="1">
        <f t="array" ref="AE2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700</v>
      </c>
      <c r="AF2" s="90" cm="1">
        <f t="array" ref="AF2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2" s="90" cm="1">
        <f t="array" ref="AG2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2" s="91" cm="1">
        <f t="array" ref="AH2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2790</v>
      </c>
      <c r="AI2" s="90" cm="1">
        <f t="array" ref="AI2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810.00000000000034</v>
      </c>
      <c r="AJ2" s="90" cm="1">
        <f t="array" ref="AJ2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1979.9999999999998</v>
      </c>
      <c r="AK2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1250</v>
      </c>
      <c r="AL2" s="93">
        <v>500</v>
      </c>
      <c r="AM2" s="94" cm="1">
        <f t="array" ref="AM2">Tab_Raport[[#This Row],[KM_przejechane]] *  _xlfn.XLOOKUP(Tab_Raport[[#This Row],[ID_Klienta]]&amp;Tab_Raport[[#This Row],[Data_utworzenia_raportu]], Tab_Historia_Cen[ID_Klienta]&amp;Tab_Historia_Cen[Data_Od], Tab_Historia_Cen[Stawka_KM], 0, -1)</f>
        <v>900</v>
      </c>
      <c r="AN2" s="90" cm="1">
        <f t="array" ref="AN2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2" s="90">
        <f>Tab_Raport[[#This Row],[KM_FV]]-Tab_Raport[[#This Row],[KM_Team_koszt]]</f>
        <v>900</v>
      </c>
      <c r="AP2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2" s="94" cm="1">
        <f t="array" ref="AQ2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495.00000000000017</v>
      </c>
      <c r="AR2" s="94" cm="1">
        <f t="array" ref="AR2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810.00000000000034</v>
      </c>
      <c r="AS2" s="73"/>
      <c r="AT2" s="95"/>
      <c r="AU2" s="96"/>
      <c r="AV2" s="94">
        <f>Tab_Raport[[#This Row],[Godziny praca i dojazd razem (gdy zaznaczysz Fakturować dojazd)]]+Tab_Raport[[#This Row],[KM_FV]]+Tab_Raport[[#This Row],[Koszt_Noclegu]]+Tab_Raport[[#This Row],[Części koszt FV]]</f>
        <v>3690</v>
      </c>
      <c r="AW2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3690</v>
      </c>
    </row>
    <row r="3" spans="1:49" x14ac:dyDescent="0.25">
      <c r="A3" s="86" t="s">
        <v>256</v>
      </c>
      <c r="B3" s="79" t="s">
        <v>149</v>
      </c>
      <c r="C3" s="80" t="s">
        <v>125</v>
      </c>
      <c r="D3" s="80"/>
      <c r="E3" s="80" t="s">
        <v>274</v>
      </c>
      <c r="F3" s="81">
        <v>46122</v>
      </c>
      <c r="G3" s="82">
        <v>46120.5</v>
      </c>
      <c r="H3" s="82">
        <v>46121.71875</v>
      </c>
      <c r="I3" s="83">
        <v>0.25</v>
      </c>
      <c r="J3" s="83">
        <v>0.32291666666666669</v>
      </c>
      <c r="K3" s="83">
        <v>0.75</v>
      </c>
      <c r="L3" s="83">
        <v>0.8125</v>
      </c>
      <c r="M3" s="83">
        <v>0.70833333333333337</v>
      </c>
      <c r="N3" s="83">
        <v>0.72916666666666663</v>
      </c>
      <c r="O3" s="83">
        <v>0.70833333333333337</v>
      </c>
      <c r="P3" s="83">
        <v>0.75</v>
      </c>
      <c r="Q3" s="80" t="s">
        <v>160</v>
      </c>
      <c r="R3" s="80" t="s">
        <v>159</v>
      </c>
      <c r="S3" s="80"/>
      <c r="T3" s="80"/>
      <c r="U3" s="80" t="s">
        <v>160</v>
      </c>
      <c r="V3" s="84" t="s">
        <v>14</v>
      </c>
      <c r="W3" s="85" t="s">
        <v>14</v>
      </c>
      <c r="X3" s="86" t="str">
        <f>VLOOKUP(Tab_Raport[[#This Row],[ID_turbiny]], Tab_Turbiny[], 2, 0)</f>
        <v>Malice</v>
      </c>
      <c r="Y3" s="87">
        <f>(Tab_Raport[[#This Row],[Start_turbiny]]-Tab_Raport[[#This Row],[Stop_turbiny]])*24</f>
        <v>29.25</v>
      </c>
      <c r="Z3" s="88">
        <f>(Tab_Raport[[#This Row],[Koniec wyjazdu]]-Tab_Raport[[#This Row],[Start wyjazdu]])+(Tab_Raport[[#This Row],[Koniec powrotu]]-Tab_Raport[[#This Row],[Start powrotu]])</f>
        <v>0.13541666666666669</v>
      </c>
      <c r="AA3" s="88">
        <f>Tab_Raport[[#This Row],[Czas pracownika koniec]]-Tab_Raport[[#This Row],[Czas pracownika start]]</f>
        <v>2.0833333333333259E-2</v>
      </c>
      <c r="AB3" s="89">
        <f>Tab_Raport[[#This Row],[Czas FV stop]]-Tab_Raport[[#This Row],[Czas FV start]]</f>
        <v>4.166666666666663E-2</v>
      </c>
      <c r="AC3" s="88">
        <f>Tab_Raport[[#This Row],[Czas_do wpisania na FV]]-Tab_Raport[[#This Row],[Czas_Real]]</f>
        <v>2.083333333333337E-2</v>
      </c>
      <c r="AD3" s="90" cm="1">
        <f t="array" ref="AD3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254.99999999999983</v>
      </c>
      <c r="AE3" s="90" cm="1">
        <f t="array" ref="AE3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367.49999999999977</v>
      </c>
      <c r="AF3" s="90" cm="1">
        <f t="array" ref="AF3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3" s="90" cm="1">
        <f t="array" ref="AG3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3" s="91" cm="1">
        <f t="array" ref="AH3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1002.9999999999998</v>
      </c>
      <c r="AI3" s="90" cm="1">
        <f t="array" ref="AI3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663.00000000000011</v>
      </c>
      <c r="AJ3" s="90" cm="1">
        <f t="array" ref="AJ3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339.99999999999972</v>
      </c>
      <c r="AK3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380.50000000000023</v>
      </c>
      <c r="AL3" s="93">
        <v>100</v>
      </c>
      <c r="AM3" s="94" cm="1">
        <f t="array" ref="AM3">Tab_Raport[[#This Row],[KM_przejechane]] *  _xlfn.XLOOKUP(Tab_Raport[[#This Row],[ID_Klienta]]&amp;Tab_Raport[[#This Row],[Data_utworzenia_raportu]], Tab_Historia_Cen[ID_Klienta]&amp;Tab_Historia_Cen[Data_Od], Tab_Historia_Cen[Stawka_KM], 0, -1)</f>
        <v>180</v>
      </c>
      <c r="AN3" s="90" cm="1">
        <f t="array" ref="AN3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3" s="90">
        <f>Tab_Raport[[#This Row],[KM_FV]]-Tab_Raport[[#This Row],[KM_Team_koszt]]</f>
        <v>180</v>
      </c>
      <c r="AP3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500</v>
      </c>
      <c r="AQ3" s="94" cm="1">
        <f t="array" ref="AQ3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487.50000000000006</v>
      </c>
      <c r="AR3" s="94" cm="1">
        <f t="array" ref="AR3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552.50000000000011</v>
      </c>
      <c r="AS3" s="73"/>
      <c r="AT3" s="95"/>
      <c r="AU3" s="96"/>
      <c r="AV3" s="94">
        <f>Tab_Raport[[#This Row],[Godziny praca i dojazd razem (gdy zaznaczysz Fakturować dojazd)]]+Tab_Raport[[#This Row],[KM_FV]]+Tab_Raport[[#This Row],[Koszt_Noclegu]]+Tab_Raport[[#This Row],[Części koszt FV]]</f>
        <v>1682.9999999999998</v>
      </c>
      <c r="AW3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1682.9999999999998</v>
      </c>
    </row>
    <row r="4" spans="1:49" x14ac:dyDescent="0.25">
      <c r="A4" s="86" t="s">
        <v>247</v>
      </c>
      <c r="B4" s="79" t="s">
        <v>103</v>
      </c>
      <c r="C4" s="80" t="s">
        <v>98</v>
      </c>
      <c r="D4" s="80"/>
      <c r="E4" s="80" t="s">
        <v>274</v>
      </c>
      <c r="F4" s="81">
        <v>46160</v>
      </c>
      <c r="G4" s="82">
        <v>46159.368750000001</v>
      </c>
      <c r="H4" s="82">
        <v>46159.834027777775</v>
      </c>
      <c r="I4" s="83">
        <v>0.4375</v>
      </c>
      <c r="J4" s="83">
        <v>0.5</v>
      </c>
      <c r="K4" s="83">
        <v>0.58333333333333337</v>
      </c>
      <c r="L4" s="83">
        <v>0.66666666666666663</v>
      </c>
      <c r="M4" s="83">
        <v>0.5</v>
      </c>
      <c r="N4" s="83">
        <v>0.58333333333333337</v>
      </c>
      <c r="O4" s="83">
        <v>0.5</v>
      </c>
      <c r="P4" s="83">
        <v>0.625</v>
      </c>
      <c r="Q4" s="80" t="s">
        <v>160</v>
      </c>
      <c r="R4" s="80" t="s">
        <v>157</v>
      </c>
      <c r="S4" s="80"/>
      <c r="T4" s="80"/>
      <c r="U4" s="80" t="s">
        <v>157</v>
      </c>
      <c r="V4" s="84" t="s">
        <v>19</v>
      </c>
      <c r="W4" s="85" t="s">
        <v>19</v>
      </c>
      <c r="X4" s="86" t="str">
        <f>VLOOKUP(Tab_Raport[[#This Row],[ID_turbiny]], Tab_Turbiny[], 2, 0)</f>
        <v>Oprzężów</v>
      </c>
      <c r="Y4" s="87">
        <f>(Tab_Raport[[#This Row],[Start_turbiny]]-Tab_Raport[[#This Row],[Stop_turbiny]])*24</f>
        <v>11.166666666569654</v>
      </c>
      <c r="Z4" s="88">
        <f>(Tab_Raport[[#This Row],[Koniec wyjazdu]]-Tab_Raport[[#This Row],[Start wyjazdu]])+(Tab_Raport[[#This Row],[Koniec powrotu]]-Tab_Raport[[#This Row],[Start powrotu]])</f>
        <v>0.14583333333333326</v>
      </c>
      <c r="AA4" s="88">
        <f>Tab_Raport[[#This Row],[Czas pracownika koniec]]-Tab_Raport[[#This Row],[Czas pracownika start]]</f>
        <v>8.333333333333337E-2</v>
      </c>
      <c r="AB4" s="89">
        <f>Tab_Raport[[#This Row],[Czas FV stop]]-Tab_Raport[[#This Row],[Czas FV start]]</f>
        <v>0.125</v>
      </c>
      <c r="AC4" s="88">
        <f>Tab_Raport[[#This Row],[Czas_do wpisania na FV]]-Tab_Raport[[#This Row],[Czas_Real]]</f>
        <v>4.166666666666663E-2</v>
      </c>
      <c r="AD4" s="90" cm="1">
        <f t="array" ref="AD4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240.00000000000011</v>
      </c>
      <c r="AE4" s="90" cm="1">
        <f t="array" ref="AE4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200.00000000000009</v>
      </c>
      <c r="AF4" s="90" cm="1">
        <f t="array" ref="AF4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4" s="90" cm="1">
        <f t="array" ref="AG4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4" s="91" cm="1">
        <f t="array" ref="AH4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1080</v>
      </c>
      <c r="AI4" s="90" cm="1">
        <f t="array" ref="AI4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629.99999999999966</v>
      </c>
      <c r="AJ4" s="90" cm="1">
        <f t="array" ref="AJ4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1080</v>
      </c>
      <c r="AK4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639.99999999999977</v>
      </c>
      <c r="AL4" s="93">
        <v>250</v>
      </c>
      <c r="AM4" s="94" cm="1">
        <f t="array" ref="AM4">Tab_Raport[[#This Row],[KM_przejechane]] *  _xlfn.XLOOKUP(Tab_Raport[[#This Row],[ID_Klienta]]&amp;Tab_Raport[[#This Row],[Data_utworzenia_raportu]], Tab_Historia_Cen[ID_Klienta]&amp;Tab_Historia_Cen[Data_Od], Tab_Historia_Cen[Stawka_KM], 0, -1)</f>
        <v>450</v>
      </c>
      <c r="AN4" s="90" cm="1">
        <f t="array" ref="AN4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4" s="90">
        <f>Tab_Raport[[#This Row],[KM_FV]]-Tab_Raport[[#This Row],[KM_Team_koszt]]</f>
        <v>450</v>
      </c>
      <c r="AP4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4" s="94" cm="1">
        <f t="array" ref="AQ4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384.99999999999983</v>
      </c>
      <c r="AR4" s="94" cm="1">
        <f t="array" ref="AR4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4" s="73"/>
      <c r="AT4" s="95"/>
      <c r="AU4" s="96"/>
      <c r="AV4" s="97">
        <f>Tab_Raport[[#This Row],[Godziny praca i dojazd razem (gdy zaznaczysz Fakturować dojazd)]]+Tab_Raport[[#This Row],[KM_FV]]+Tab_Raport[[#This Row],[Koszt_Noclegu]]+Tab_Raport[[#This Row],[Części koszt FV]]</f>
        <v>1530</v>
      </c>
      <c r="AW4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2159.9999999999995</v>
      </c>
    </row>
    <row r="5" spans="1:49" x14ac:dyDescent="0.25">
      <c r="A5" s="86" t="s">
        <v>247</v>
      </c>
      <c r="B5" s="79" t="s">
        <v>103</v>
      </c>
      <c r="C5" s="80" t="s">
        <v>98</v>
      </c>
      <c r="D5" s="80"/>
      <c r="E5" s="80" t="s">
        <v>274</v>
      </c>
      <c r="F5" s="81">
        <v>46160</v>
      </c>
      <c r="G5" s="82">
        <v>46159.368750000001</v>
      </c>
      <c r="H5" s="82">
        <v>46159.834027777775</v>
      </c>
      <c r="I5" s="83">
        <v>0.77083333333333337</v>
      </c>
      <c r="J5" s="83">
        <v>0.79166666666666663</v>
      </c>
      <c r="K5" s="83">
        <v>0.85416666666666663</v>
      </c>
      <c r="L5" s="83">
        <v>0.91666666666666663</v>
      </c>
      <c r="M5" s="83">
        <v>0.75</v>
      </c>
      <c r="N5" s="83">
        <v>0.83333333333333337</v>
      </c>
      <c r="O5" s="83">
        <v>0.75</v>
      </c>
      <c r="P5" s="83">
        <v>0.875</v>
      </c>
      <c r="Q5" s="80" t="s">
        <v>160</v>
      </c>
      <c r="R5" s="80" t="s">
        <v>157</v>
      </c>
      <c r="S5" s="80"/>
      <c r="T5" s="80"/>
      <c r="U5" s="80" t="s">
        <v>157</v>
      </c>
      <c r="V5" s="84" t="s">
        <v>19</v>
      </c>
      <c r="W5" s="85" t="s">
        <v>19</v>
      </c>
      <c r="X5" s="86" t="str">
        <f>VLOOKUP(Tab_Raport[[#This Row],[ID_turbiny]], Tab_Turbiny[], 2, 0)</f>
        <v>Oprzężów</v>
      </c>
      <c r="Y5" s="87">
        <f>(Tab_Raport[[#This Row],[Start_turbiny]]-Tab_Raport[[#This Row],[Stop_turbiny]])*24</f>
        <v>11.166666666569654</v>
      </c>
      <c r="Z5" s="88">
        <f>(Tab_Raport[[#This Row],[Koniec wyjazdu]]-Tab_Raport[[#This Row],[Start wyjazdu]])+(Tab_Raport[[#This Row],[Koniec powrotu]]-Tab_Raport[[#This Row],[Start powrotu]])</f>
        <v>8.3333333333333259E-2</v>
      </c>
      <c r="AA5" s="88">
        <f>Tab_Raport[[#This Row],[Czas pracownika koniec]]-Tab_Raport[[#This Row],[Czas pracownika start]]</f>
        <v>8.333333333333337E-2</v>
      </c>
      <c r="AB5" s="89">
        <f>Tab_Raport[[#This Row],[Czas FV stop]]-Tab_Raport[[#This Row],[Czas FV start]]</f>
        <v>0.125</v>
      </c>
      <c r="AC5" s="88">
        <f>Tab_Raport[[#This Row],[Czas_do wpisania na FV]]-Tab_Raport[[#This Row],[Czas_Real]]</f>
        <v>4.166666666666663E-2</v>
      </c>
      <c r="AD5" s="90" cm="1">
        <f t="array" ref="AD5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240.00000000000011</v>
      </c>
      <c r="AE5" s="90" cm="1">
        <f t="array" ref="AE5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200.00000000000009</v>
      </c>
      <c r="AF5" s="90" cm="1">
        <f t="array" ref="AF5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5" s="90" cm="1">
        <f t="array" ref="AG5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5" s="91" cm="1">
        <f t="array" ref="AH5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1080</v>
      </c>
      <c r="AI5" s="90" cm="1">
        <f t="array" ref="AI5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359.99999999999966</v>
      </c>
      <c r="AJ5" s="90" cm="1">
        <f t="array" ref="AJ5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1080</v>
      </c>
      <c r="AK5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639.99999999999977</v>
      </c>
      <c r="AL5" s="93">
        <v>250</v>
      </c>
      <c r="AM5" s="94" cm="1">
        <f t="array" ref="AM5">Tab_Raport[[#This Row],[KM_przejechane]] *  _xlfn.XLOOKUP(Tab_Raport[[#This Row],[ID_Klienta]]&amp;Tab_Raport[[#This Row],[Data_utworzenia_raportu]], Tab_Historia_Cen[ID_Klienta]&amp;Tab_Historia_Cen[Data_Od], Tab_Historia_Cen[Stawka_KM], 0, -1)</f>
        <v>450</v>
      </c>
      <c r="AN5" s="90" cm="1">
        <f t="array" ref="AN5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5" s="90">
        <f>Tab_Raport[[#This Row],[KM_FV]]-Tab_Raport[[#This Row],[KM_Team_koszt]]</f>
        <v>450</v>
      </c>
      <c r="AP5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5" s="94" cm="1">
        <f t="array" ref="AQ5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219.9999999999998</v>
      </c>
      <c r="AR5" s="94" cm="1">
        <f t="array" ref="AR5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5" s="73">
        <v>1200</v>
      </c>
      <c r="AT5" s="95">
        <v>1600</v>
      </c>
      <c r="AU5" s="96"/>
      <c r="AV5" s="97">
        <f>Tab_Raport[[#This Row],[Godziny praca i dojazd razem (gdy zaznaczysz Fakturować dojazd)]]+Tab_Raport[[#This Row],[KM_FV]]+Tab_Raport[[#This Row],[Koszt_Noclegu]]+Tab_Raport[[#This Row],[Części koszt FV]]</f>
        <v>3130</v>
      </c>
      <c r="AW5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3489.9999999999995</v>
      </c>
    </row>
    <row r="6" spans="1:49" x14ac:dyDescent="0.25">
      <c r="A6" s="86" t="s">
        <v>257</v>
      </c>
      <c r="B6" s="79" t="s">
        <v>107</v>
      </c>
      <c r="C6" s="80" t="s">
        <v>263</v>
      </c>
      <c r="D6" s="80"/>
      <c r="E6" s="80" t="s">
        <v>274</v>
      </c>
      <c r="F6" s="81">
        <v>46183</v>
      </c>
      <c r="G6" s="82">
        <v>46172.625</v>
      </c>
      <c r="H6" s="82">
        <v>46183.833333333336</v>
      </c>
      <c r="I6" s="83">
        <v>0.8125</v>
      </c>
      <c r="J6" s="83">
        <v>0.95833333333333337</v>
      </c>
      <c r="K6" s="83">
        <v>0.83333333333333337</v>
      </c>
      <c r="L6" s="83">
        <v>0.99930555555555556</v>
      </c>
      <c r="M6" s="83">
        <v>0.375</v>
      </c>
      <c r="N6" s="83">
        <v>0.83333333333333337</v>
      </c>
      <c r="O6" s="83">
        <v>0.375</v>
      </c>
      <c r="P6" s="83">
        <v>0.83333333333333337</v>
      </c>
      <c r="Q6" s="80" t="s">
        <v>160</v>
      </c>
      <c r="R6" s="80" t="s">
        <v>158</v>
      </c>
      <c r="S6" s="80"/>
      <c r="T6" s="80"/>
      <c r="U6" s="80" t="s">
        <v>160</v>
      </c>
      <c r="V6" s="84" t="s">
        <v>14</v>
      </c>
      <c r="W6" s="85" t="s">
        <v>14</v>
      </c>
      <c r="X6" s="86" t="str">
        <f>VLOOKUP(Tab_Raport[[#This Row],[ID_turbiny]], Tab_Turbiny[], 2, 0)</f>
        <v>Rękoraj</v>
      </c>
      <c r="Y6" s="87">
        <f>(Tab_Raport[[#This Row],[Start_turbiny]]-Tab_Raport[[#This Row],[Stop_turbiny]])*24</f>
        <v>269.00000000005821</v>
      </c>
      <c r="Z6" s="88">
        <f>(Tab_Raport[[#This Row],[Koniec wyjazdu]]-Tab_Raport[[#This Row],[Start wyjazdu]])+(Tab_Raport[[#This Row],[Koniec powrotu]]-Tab_Raport[[#This Row],[Start powrotu]])</f>
        <v>0.31180555555555556</v>
      </c>
      <c r="AA6" s="88">
        <f>Tab_Raport[[#This Row],[Czas pracownika koniec]]-Tab_Raport[[#This Row],[Czas pracownika start]]</f>
        <v>0.45833333333333337</v>
      </c>
      <c r="AB6" s="89">
        <f>Tab_Raport[[#This Row],[Czas FV stop]]-Tab_Raport[[#This Row],[Czas FV start]]</f>
        <v>0.45833333333333337</v>
      </c>
      <c r="AC6" s="88">
        <f>Tab_Raport[[#This Row],[Czas_do wpisania na FV]]-Tab_Raport[[#This Row],[Czas_Real]]</f>
        <v>0</v>
      </c>
      <c r="AD6" s="90" cm="1">
        <f t="array" ref="AD6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1769</v>
      </c>
      <c r="AE6" s="90" cm="1">
        <f t="array" ref="AE6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0</v>
      </c>
      <c r="AF6" s="90" cm="1">
        <f t="array" ref="AF6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6" s="90" cm="1">
        <f t="array" ref="AG6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6" s="91" cm="1">
        <f t="array" ref="AH6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8054.8</v>
      </c>
      <c r="AI6" s="90" cm="1">
        <f t="array" ref="AI6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2334.8000000000002</v>
      </c>
      <c r="AJ6" s="90" cm="1">
        <f t="array" ref="AJ6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5720</v>
      </c>
      <c r="AK6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6285.8</v>
      </c>
      <c r="AL6" s="93">
        <v>700</v>
      </c>
      <c r="AM6" s="94" cm="1">
        <f t="array" ref="AM6">Tab_Raport[[#This Row],[KM_przejechane]] *  _xlfn.XLOOKUP(Tab_Raport[[#This Row],[ID_Klienta]]&amp;Tab_Raport[[#This Row],[Data_utworzenia_raportu]], Tab_Historia_Cen[ID_Klienta]&amp;Tab_Historia_Cen[Data_Od], Tab_Historia_Cen[Stawka_KM], 0, -1)</f>
        <v>1540.0000000000002</v>
      </c>
      <c r="AN6" s="90" cm="1">
        <f t="array" ref="AN6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6" s="90">
        <f>Tab_Raport[[#This Row],[KM_FV]]-Tab_Raport[[#This Row],[KM_Team_koszt]]</f>
        <v>1540.0000000000002</v>
      </c>
      <c r="AP6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700</v>
      </c>
      <c r="AQ6" s="94" cm="1">
        <f t="array" ref="AQ6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449</v>
      </c>
      <c r="AR6" s="94" cm="1">
        <f t="array" ref="AR6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1945.6666666666667</v>
      </c>
      <c r="AS6" s="73">
        <f>9650+200+80+250</f>
        <v>10180</v>
      </c>
      <c r="AT6" s="95">
        <v>13000</v>
      </c>
      <c r="AU6" s="96">
        <v>23900</v>
      </c>
      <c r="AV6" s="94">
        <f>Tab_Raport[[#This Row],[Godziny praca i dojazd razem (gdy zaznaczysz Fakturować dojazd)]]+Tab_Raport[[#This Row],[KM_FV]]+Tab_Raport[[#This Row],[Koszt_Noclegu]]+Tab_Raport[[#This Row],[Części koszt FV]]</f>
        <v>23294.800000000003</v>
      </c>
      <c r="AW6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47194.8</v>
      </c>
    </row>
    <row r="7" spans="1:49" x14ac:dyDescent="0.25">
      <c r="A7" s="86" t="s">
        <v>265</v>
      </c>
      <c r="B7" s="79" t="s">
        <v>103</v>
      </c>
      <c r="C7" s="80" t="s">
        <v>98</v>
      </c>
      <c r="D7" s="80"/>
      <c r="E7" s="80" t="s">
        <v>146</v>
      </c>
      <c r="F7" s="81">
        <v>46202</v>
      </c>
      <c r="G7" s="82">
        <v>46202.859722222223</v>
      </c>
      <c r="H7" s="82">
        <v>46202.916666666664</v>
      </c>
      <c r="I7" s="83">
        <v>0.8125</v>
      </c>
      <c r="J7" s="83">
        <v>0.85416666666666663</v>
      </c>
      <c r="K7" s="83">
        <v>0.9375</v>
      </c>
      <c r="L7" s="83">
        <v>0.97916666666666663</v>
      </c>
      <c r="M7" s="83">
        <v>0.85416666666666663</v>
      </c>
      <c r="N7" s="83">
        <v>0.9375</v>
      </c>
      <c r="O7" s="83">
        <v>0.83333333333333337</v>
      </c>
      <c r="P7" s="83">
        <v>0.9375</v>
      </c>
      <c r="Q7" s="80" t="s">
        <v>160</v>
      </c>
      <c r="R7" s="80" t="s">
        <v>157</v>
      </c>
      <c r="S7" s="80"/>
      <c r="T7" s="80"/>
      <c r="U7" s="80" t="s">
        <v>160</v>
      </c>
      <c r="V7" s="84" t="s">
        <v>19</v>
      </c>
      <c r="W7" s="85" t="s">
        <v>19</v>
      </c>
      <c r="X7" s="86" t="str">
        <f>VLOOKUP(Tab_Raport[[#This Row],[ID_turbiny]], Tab_Turbiny[], 2, 0)</f>
        <v>Oprzężów</v>
      </c>
      <c r="Y7" s="87">
        <f>(Tab_Raport[[#This Row],[Start_turbiny]]-Tab_Raport[[#This Row],[Stop_turbiny]])*24</f>
        <v>1.3666666665812954</v>
      </c>
      <c r="Z7" s="88">
        <f>(Tab_Raport[[#This Row],[Koniec wyjazdu]]-Tab_Raport[[#This Row],[Start wyjazdu]])+(Tab_Raport[[#This Row],[Koniec powrotu]]-Tab_Raport[[#This Row],[Start powrotu]])</f>
        <v>8.3333333333333259E-2</v>
      </c>
      <c r="AA7" s="88">
        <f>Tab_Raport[[#This Row],[Czas pracownika koniec]]-Tab_Raport[[#This Row],[Czas pracownika start]]</f>
        <v>8.333333333333337E-2</v>
      </c>
      <c r="AB7" s="89">
        <f>Tab_Raport[[#This Row],[Czas FV stop]]-Tab_Raport[[#This Row],[Czas FV start]]</f>
        <v>0.10416666666666663</v>
      </c>
      <c r="AC7" s="88">
        <f>Tab_Raport[[#This Row],[Czas_do wpisania na FV]]-Tab_Raport[[#This Row],[Czas_Real]]</f>
        <v>2.0833333333333259E-2</v>
      </c>
      <c r="AD7" s="90" cm="1">
        <f t="array" ref="AD7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240.00000000000011</v>
      </c>
      <c r="AE7" s="90" cm="1">
        <f t="array" ref="AE7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200.00000000000009</v>
      </c>
      <c r="AF7" s="90" cm="1">
        <f t="array" ref="AF7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7" s="90" cm="1">
        <f t="array" ref="AG7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7" s="91" cm="1">
        <f t="array" ref="AH7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899.99999999999966</v>
      </c>
      <c r="AI7" s="90" cm="1">
        <f t="array" ref="AI7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359.99999999999966</v>
      </c>
      <c r="AJ7" s="90" cm="1">
        <f t="array" ref="AJ7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899.99999999999966</v>
      </c>
      <c r="AK7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459.99999999999943</v>
      </c>
      <c r="AL7" s="93">
        <v>340</v>
      </c>
      <c r="AM7" s="94" cm="1">
        <f t="array" ref="AM7">Tab_Raport[[#This Row],[KM_przejechane]] *  _xlfn.XLOOKUP(Tab_Raport[[#This Row],[ID_Klienta]]&amp;Tab_Raport[[#This Row],[Data_utworzenia_raportu]], Tab_Historia_Cen[ID_Klienta]&amp;Tab_Historia_Cen[Data_Od], Tab_Historia_Cen[Stawka_KM], 0, -1)</f>
        <v>612</v>
      </c>
      <c r="AN7" s="90" cm="1">
        <f t="array" ref="AN7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7" s="90">
        <f>Tab_Raport[[#This Row],[KM_FV]]-Tab_Raport[[#This Row],[KM_Team_koszt]]</f>
        <v>612</v>
      </c>
      <c r="AP7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7" s="94" cm="1">
        <f t="array" ref="AQ7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219.9999999999998</v>
      </c>
      <c r="AR7" s="94" cm="1">
        <f t="array" ref="AR7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7" s="73">
        <v>0</v>
      </c>
      <c r="AT7" s="95">
        <v>4000</v>
      </c>
      <c r="AU7" s="96"/>
      <c r="AV7" s="94">
        <f>Tab_Raport[[#This Row],[Godziny praca i dojazd razem (gdy zaznaczysz Fakturować dojazd)]]+Tab_Raport[[#This Row],[KM_FV]]+Tab_Raport[[#This Row],[Koszt_Noclegu]]+Tab_Raport[[#This Row],[Części koszt FV]]</f>
        <v>5512</v>
      </c>
      <c r="AW7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5871.9999999999991</v>
      </c>
    </row>
    <row r="8" spans="1:49" x14ac:dyDescent="0.25">
      <c r="A8" s="86" t="s">
        <v>266</v>
      </c>
      <c r="B8" s="79" t="s">
        <v>55</v>
      </c>
      <c r="C8" s="80" t="s">
        <v>98</v>
      </c>
      <c r="D8" s="80"/>
      <c r="E8" s="80" t="s">
        <v>146</v>
      </c>
      <c r="F8" s="81">
        <v>46203</v>
      </c>
      <c r="G8" s="82">
        <v>46203.379166666666</v>
      </c>
      <c r="H8" s="82">
        <v>46203.453472222223</v>
      </c>
      <c r="I8" s="83">
        <v>0.33333333333333331</v>
      </c>
      <c r="J8" s="83">
        <v>0.375</v>
      </c>
      <c r="K8" s="83">
        <v>0.45833333333333331</v>
      </c>
      <c r="L8" s="83">
        <v>0.5</v>
      </c>
      <c r="M8" s="83">
        <v>0.375</v>
      </c>
      <c r="N8" s="83">
        <v>0.45833333333333331</v>
      </c>
      <c r="O8" s="83">
        <v>0.375</v>
      </c>
      <c r="P8" s="83">
        <v>0.45833333333333331</v>
      </c>
      <c r="Q8" s="80" t="s">
        <v>160</v>
      </c>
      <c r="R8" s="80" t="s">
        <v>157</v>
      </c>
      <c r="S8" s="80"/>
      <c r="T8" s="80"/>
      <c r="U8" s="80" t="s">
        <v>157</v>
      </c>
      <c r="V8" s="84" t="s">
        <v>19</v>
      </c>
      <c r="W8" s="85" t="s">
        <v>19</v>
      </c>
      <c r="X8" s="86" t="str">
        <f>VLOOKUP(Tab_Raport[[#This Row],[ID_turbiny]], Tab_Turbiny[], 2, 0)</f>
        <v>Mykanów</v>
      </c>
      <c r="Y8" s="87">
        <f>(Tab_Raport[[#This Row],[Start_turbiny]]-Tab_Raport[[#This Row],[Stop_turbiny]])*24</f>
        <v>1.78333333338378</v>
      </c>
      <c r="Z8" s="88">
        <f>(Tab_Raport[[#This Row],[Koniec wyjazdu]]-Tab_Raport[[#This Row],[Start wyjazdu]])+(Tab_Raport[[#This Row],[Koniec powrotu]]-Tab_Raport[[#This Row],[Start powrotu]])</f>
        <v>8.333333333333337E-2</v>
      </c>
      <c r="AA8" s="88">
        <f>Tab_Raport[[#This Row],[Czas pracownika koniec]]-Tab_Raport[[#This Row],[Czas pracownika start]]</f>
        <v>8.3333333333333315E-2</v>
      </c>
      <c r="AB8" s="89">
        <f>Tab_Raport[[#This Row],[Czas FV stop]]-Tab_Raport[[#This Row],[Czas FV start]]</f>
        <v>8.3333333333333315E-2</v>
      </c>
      <c r="AC8" s="88">
        <f>Tab_Raport[[#This Row],[Czas_do wpisania na FV]]-Tab_Raport[[#This Row],[Czas_Real]]</f>
        <v>0</v>
      </c>
      <c r="AD8" s="90" cm="1">
        <f t="array" ref="AD8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239.99999999999994</v>
      </c>
      <c r="AE8" s="90" cm="1">
        <f t="array" ref="AE8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199.99999999999994</v>
      </c>
      <c r="AF8" s="90" cm="1">
        <f t="array" ref="AF8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8" s="90" cm="1">
        <f t="array" ref="AG8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8" s="91" cm="1">
        <f t="array" ref="AH8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719.99999999999989</v>
      </c>
      <c r="AI8" s="90" cm="1">
        <f t="array" ref="AI8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360.00000000000017</v>
      </c>
      <c r="AJ8" s="90" cm="1">
        <f t="array" ref="AJ8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719.99999999999989</v>
      </c>
      <c r="AK8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280</v>
      </c>
      <c r="AL8" s="93">
        <v>280</v>
      </c>
      <c r="AM8" s="94" cm="1">
        <f t="array" ref="AM8">Tab_Raport[[#This Row],[KM_przejechane]] *  _xlfn.XLOOKUP(Tab_Raport[[#This Row],[ID_Klienta]]&amp;Tab_Raport[[#This Row],[Data_utworzenia_raportu]], Tab_Historia_Cen[ID_Klienta]&amp;Tab_Historia_Cen[Data_Od], Tab_Historia_Cen[Stawka_KM], 0, -1)</f>
        <v>504</v>
      </c>
      <c r="AN8" s="90" cm="1">
        <f t="array" ref="AN8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8" s="90">
        <f>Tab_Raport[[#This Row],[KM_FV]]-Tab_Raport[[#This Row],[KM_Team_koszt]]</f>
        <v>504</v>
      </c>
      <c r="AP8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8" s="94" cm="1">
        <f t="array" ref="AQ8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220.00000000000009</v>
      </c>
      <c r="AR8" s="94" cm="1">
        <f t="array" ref="AR8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8" s="73">
        <v>0</v>
      </c>
      <c r="AT8" s="95">
        <v>0</v>
      </c>
      <c r="AU8" s="96"/>
      <c r="AV8" s="94">
        <f>Tab_Raport[[#This Row],[Godziny praca i dojazd razem (gdy zaznaczysz Fakturować dojazd)]]+Tab_Raport[[#This Row],[KM_FV]]+Tab_Raport[[#This Row],[Koszt_Noclegu]]+Tab_Raport[[#This Row],[Części koszt FV]]</f>
        <v>1224</v>
      </c>
      <c r="AW8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1584</v>
      </c>
    </row>
    <row r="9" spans="1:49" x14ac:dyDescent="0.25">
      <c r="A9" s="86" t="s">
        <v>267</v>
      </c>
      <c r="B9" s="79" t="s">
        <v>103</v>
      </c>
      <c r="C9" s="80" t="s">
        <v>98</v>
      </c>
      <c r="D9" s="80"/>
      <c r="E9" s="80" t="s">
        <v>146</v>
      </c>
      <c r="F9" s="81">
        <v>46211</v>
      </c>
      <c r="G9" s="82">
        <v>46211.529861111114</v>
      </c>
      <c r="H9" s="82">
        <v>46211.760416666664</v>
      </c>
      <c r="I9" s="83">
        <v>0.66666666666666663</v>
      </c>
      <c r="J9" s="83">
        <v>0.72916666666666663</v>
      </c>
      <c r="K9" s="83">
        <v>0.77083333333333337</v>
      </c>
      <c r="L9" s="83">
        <v>0.83333333333333337</v>
      </c>
      <c r="M9" s="83">
        <v>0.72916666666666663</v>
      </c>
      <c r="N9" s="83">
        <v>0.77083333333333337</v>
      </c>
      <c r="O9" s="83">
        <v>0.70833333333333337</v>
      </c>
      <c r="P9" s="83">
        <v>0.79166666666666663</v>
      </c>
      <c r="Q9" s="80" t="s">
        <v>268</v>
      </c>
      <c r="R9" s="80" t="s">
        <v>268</v>
      </c>
      <c r="S9" s="80"/>
      <c r="T9" s="80"/>
      <c r="U9" s="80" t="s">
        <v>160</v>
      </c>
      <c r="V9" s="84" t="s">
        <v>19</v>
      </c>
      <c r="W9" s="85" t="s">
        <v>14</v>
      </c>
      <c r="X9" s="86" t="str">
        <f>VLOOKUP(Tab_Raport[[#This Row],[ID_turbiny]], Tab_Turbiny[], 2, 0)</f>
        <v>Oprzężów</v>
      </c>
      <c r="Y9" s="87">
        <f>(Tab_Raport[[#This Row],[Start_turbiny]]-Tab_Raport[[#This Row],[Stop_turbiny]])*24</f>
        <v>5.533333333209157</v>
      </c>
      <c r="Z9" s="88">
        <f>(Tab_Raport[[#This Row],[Koniec wyjazdu]]-Tab_Raport[[#This Row],[Start wyjazdu]])+(Tab_Raport[[#This Row],[Koniec powrotu]]-Tab_Raport[[#This Row],[Start powrotu]])</f>
        <v>0.125</v>
      </c>
      <c r="AA9" s="88">
        <f>Tab_Raport[[#This Row],[Czas pracownika koniec]]-Tab_Raport[[#This Row],[Czas pracownika start]]</f>
        <v>4.1666666666666741E-2</v>
      </c>
      <c r="AB9" s="89">
        <f>Tab_Raport[[#This Row],[Czas FV stop]]-Tab_Raport[[#This Row],[Czas FV start]]</f>
        <v>8.3333333333333259E-2</v>
      </c>
      <c r="AC9" s="88">
        <f>Tab_Raport[[#This Row],[Czas_do wpisania na FV]]-Tab_Raport[[#This Row],[Czas_Real]]</f>
        <v>4.1666666666666519E-2</v>
      </c>
      <c r="AD9" s="90" cm="1">
        <f t="array" ref="AD9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420.00000000000023</v>
      </c>
      <c r="AE9" s="90" cm="1">
        <f t="array" ref="AE9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420.00000000000023</v>
      </c>
      <c r="AF9" s="90" cm="1">
        <f t="array" ref="AF9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9" s="90" cm="1">
        <f t="array" ref="AG9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9" s="91" cm="1">
        <f t="array" ref="AH9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1259.9999999999993</v>
      </c>
      <c r="AI9" s="90" cm="1">
        <f t="array" ref="AI9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540</v>
      </c>
      <c r="AJ9" s="90" cm="1">
        <f t="array" ref="AJ9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719.99999999999932</v>
      </c>
      <c r="AK9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419.99999999999886</v>
      </c>
      <c r="AL9" s="93">
        <v>320</v>
      </c>
      <c r="AM9" s="94" cm="1">
        <f t="array" ref="AM9">Tab_Raport[[#This Row],[KM_przejechane]] *  _xlfn.XLOOKUP(Tab_Raport[[#This Row],[ID_Klienta]]&amp;Tab_Raport[[#This Row],[Data_utworzenia_raportu]], Tab_Historia_Cen[ID_Klienta]&amp;Tab_Historia_Cen[Data_Od], Tab_Historia_Cen[Stawka_KM], 0, -1)</f>
        <v>576</v>
      </c>
      <c r="AN9" s="90" cm="1">
        <f t="array" ref="AN9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9" s="90">
        <f>Tab_Raport[[#This Row],[KM_FV]]-Tab_Raport[[#This Row],[KM_Team_koszt]]</f>
        <v>576</v>
      </c>
      <c r="AP9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9" s="94" cm="1">
        <f t="array" ref="AQ9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540</v>
      </c>
      <c r="AR9" s="94" cm="1">
        <f t="array" ref="AR9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540</v>
      </c>
      <c r="AS9" s="73"/>
      <c r="AT9" s="95">
        <v>800</v>
      </c>
      <c r="AU9" s="96"/>
      <c r="AV9" s="94">
        <f>Tab_Raport[[#This Row],[Godziny praca i dojazd razem (gdy zaznaczysz Fakturować dojazd)]]+Tab_Raport[[#This Row],[KM_FV]]+Tab_Raport[[#This Row],[Koszt_Noclegu]]+Tab_Raport[[#This Row],[Części koszt FV]]</f>
        <v>2635.9999999999991</v>
      </c>
      <c r="AW9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2635.9999999999991</v>
      </c>
    </row>
    <row r="10" spans="1:49" x14ac:dyDescent="0.25">
      <c r="A10" s="86" t="s">
        <v>284</v>
      </c>
      <c r="B10" s="79" t="s">
        <v>55</v>
      </c>
      <c r="C10" s="80" t="s">
        <v>98</v>
      </c>
      <c r="D10" s="80"/>
      <c r="E10" s="80" t="s">
        <v>146</v>
      </c>
      <c r="F10" s="81">
        <v>46201</v>
      </c>
      <c r="G10" s="82">
        <v>46201.62222222222</v>
      </c>
      <c r="H10" s="82">
        <v>46201.645833333336</v>
      </c>
      <c r="I10" s="83">
        <v>0.33333333333333331</v>
      </c>
      <c r="J10" s="83">
        <v>0.625</v>
      </c>
      <c r="K10" s="83">
        <v>0.66666666666666663</v>
      </c>
      <c r="L10" s="83">
        <v>0.91666666666666663</v>
      </c>
      <c r="M10" s="83">
        <v>0.625</v>
      </c>
      <c r="N10" s="83">
        <v>0.64583333333333337</v>
      </c>
      <c r="O10" s="83">
        <v>0.625</v>
      </c>
      <c r="P10" s="83">
        <v>0.66666666666666663</v>
      </c>
      <c r="Q10" s="80" t="s">
        <v>132</v>
      </c>
      <c r="R10" s="80" t="s">
        <v>132</v>
      </c>
      <c r="S10" s="80"/>
      <c r="T10" s="80"/>
      <c r="U10" s="80" t="s">
        <v>132</v>
      </c>
      <c r="V10" s="84" t="s">
        <v>19</v>
      </c>
      <c r="W10" s="85" t="s">
        <v>14</v>
      </c>
      <c r="X10" s="86" t="str">
        <f>VLOOKUP(Tab_Raport[[#This Row],[ID_turbiny]], Tab_Turbiny[], 2, 0)</f>
        <v>Mykanów</v>
      </c>
      <c r="Y10" s="87">
        <f>(Tab_Raport[[#This Row],[Start_turbiny]]-Tab_Raport[[#This Row],[Stop_turbiny]])*24</f>
        <v>0.56666666676755995</v>
      </c>
      <c r="Z10" s="88">
        <f>(Tab_Raport[[#This Row],[Koniec wyjazdu]]-Tab_Raport[[#This Row],[Start wyjazdu]])+(Tab_Raport[[#This Row],[Koniec powrotu]]-Tab_Raport[[#This Row],[Start powrotu]])</f>
        <v>0.54166666666666674</v>
      </c>
      <c r="AA10" s="88">
        <f>Tab_Raport[[#This Row],[Czas pracownika koniec]]-Tab_Raport[[#This Row],[Czas pracownika start]]</f>
        <v>2.083333333333337E-2</v>
      </c>
      <c r="AB10" s="89">
        <f>Tab_Raport[[#This Row],[Czas FV stop]]-Tab_Raport[[#This Row],[Czas FV start]]</f>
        <v>4.166666666666663E-2</v>
      </c>
      <c r="AC10" s="88">
        <f>Tab_Raport[[#This Row],[Czas_do wpisania na FV]]-Tab_Raport[[#This Row],[Czas_Real]]</f>
        <v>2.0833333333333259E-2</v>
      </c>
      <c r="AD10" s="90" cm="1">
        <f t="array" ref="AD10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1050.0000000000002</v>
      </c>
      <c r="AE10" s="90" cm="1">
        <f t="array" ref="AE10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1050.0000000000002</v>
      </c>
      <c r="AF10" s="90" cm="1">
        <f t="array" ref="AF10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10" s="90" cm="1">
        <f t="array" ref="AG10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10" s="91" cm="1">
        <f t="array" ref="AH10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2700</v>
      </c>
      <c r="AI10" s="90" cm="1">
        <f t="array" ref="AI10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2340.0000000000005</v>
      </c>
      <c r="AJ10" s="90" cm="1">
        <f t="array" ref="AJ10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359.99999999999966</v>
      </c>
      <c r="AK10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599.99999999999955</v>
      </c>
      <c r="AL10" s="93">
        <v>890</v>
      </c>
      <c r="AM10" s="94" cm="1">
        <f t="array" ref="AM10">Tab_Raport[[#This Row],[KM_przejechane]] *  _xlfn.XLOOKUP(Tab_Raport[[#This Row],[ID_Klienta]]&amp;Tab_Raport[[#This Row],[Data_utworzenia_raportu]], Tab_Historia_Cen[ID_Klienta]&amp;Tab_Historia_Cen[Data_Od], Tab_Historia_Cen[Stawka_KM], 0, -1)</f>
        <v>1602</v>
      </c>
      <c r="AN10" s="90" cm="1">
        <f t="array" ref="AN10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1335</v>
      </c>
      <c r="AO10" s="90">
        <f>Tab_Raport[[#This Row],[KM_FV]]-Tab_Raport[[#This Row],[KM_Team_koszt]]</f>
        <v>267</v>
      </c>
      <c r="AP10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10" s="94" cm="1">
        <f t="array" ref="AQ10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1950.0000000000002</v>
      </c>
      <c r="AR10" s="94" cm="1">
        <f t="array" ref="AR10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2340.0000000000005</v>
      </c>
      <c r="AS10" s="73">
        <v>0</v>
      </c>
      <c r="AT10" s="95">
        <v>2900</v>
      </c>
      <c r="AU10" s="96"/>
      <c r="AV10" s="94">
        <f>Tab_Raport[[#This Row],[Godziny praca i dojazd razem (gdy zaznaczysz Fakturować dojazd)]]+Tab_Raport[[#This Row],[KM_FV]]+Tab_Raport[[#This Row],[Koszt_Noclegu]]+Tab_Raport[[#This Row],[Części koszt FV]]</f>
        <v>7202</v>
      </c>
      <c r="AW10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7202</v>
      </c>
    </row>
    <row r="11" spans="1:49" x14ac:dyDescent="0.25">
      <c r="A11" s="86"/>
      <c r="B11" s="79"/>
      <c r="C11" s="80"/>
      <c r="D11" s="80"/>
      <c r="E11" s="80"/>
      <c r="F11" s="81"/>
      <c r="G11" s="82"/>
      <c r="H11" s="82"/>
      <c r="I11" s="83"/>
      <c r="J11" s="83"/>
      <c r="K11" s="83"/>
      <c r="L11" s="83"/>
      <c r="M11" s="83"/>
      <c r="N11" s="83"/>
      <c r="O11" s="83"/>
      <c r="P11" s="83"/>
      <c r="Q11" s="80"/>
      <c r="R11" s="80"/>
      <c r="S11" s="80"/>
      <c r="T11" s="80"/>
      <c r="U11" s="80"/>
      <c r="V11" s="84"/>
      <c r="W11" s="85"/>
      <c r="X11" s="86" t="e">
        <f>VLOOKUP(Tab_Raport[[#This Row],[ID_turbiny]], Tab_Turbiny[], 2, 0)</f>
        <v>#N/A</v>
      </c>
      <c r="Y11" s="87">
        <f>(Tab_Raport[[#This Row],[Start_turbiny]]-Tab_Raport[[#This Row],[Stop_turbiny]])*24</f>
        <v>0</v>
      </c>
      <c r="Z11" s="88">
        <f>(Tab_Raport[[#This Row],[Koniec wyjazdu]]-Tab_Raport[[#This Row],[Start wyjazdu]])+(Tab_Raport[[#This Row],[Koniec powrotu]]-Tab_Raport[[#This Row],[Start powrotu]])</f>
        <v>0</v>
      </c>
      <c r="AA11" s="88">
        <f>Tab_Raport[[#This Row],[Czas pracownika koniec]]-Tab_Raport[[#This Row],[Czas pracownika start]]</f>
        <v>0</v>
      </c>
      <c r="AB11" s="89">
        <f>Tab_Raport[[#This Row],[Czas FV stop]]-Tab_Raport[[#This Row],[Czas FV start]]</f>
        <v>0</v>
      </c>
      <c r="AC11" s="88">
        <f>Tab_Raport[[#This Row],[Czas_do wpisania na FV]]-Tab_Raport[[#This Row],[Czas_Real]]</f>
        <v>0</v>
      </c>
      <c r="AD11" s="90" cm="1">
        <f t="array" ref="AD11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0</v>
      </c>
      <c r="AE11" s="90" cm="1">
        <f t="array" ref="AE11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0</v>
      </c>
      <c r="AF11" s="90" cm="1">
        <f t="array" ref="AF11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11" s="90" cm="1">
        <f t="array" ref="AG11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11" s="91" cm="1">
        <f t="array" ref="AH11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0</v>
      </c>
      <c r="AI11" s="90" cm="1">
        <f t="array" ref="AI11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0</v>
      </c>
      <c r="AJ11" s="90" cm="1">
        <f t="array" ref="AJ11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0</v>
      </c>
      <c r="AK11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0</v>
      </c>
      <c r="AL11" s="93"/>
      <c r="AM11" s="94" cm="1">
        <f t="array" ref="AM11">Tab_Raport[[#This Row],[KM_przejechane]] *  _xlfn.XLOOKUP(Tab_Raport[[#This Row],[ID_Klienta]]&amp;Tab_Raport[[#This Row],[Data_utworzenia_raportu]], Tab_Historia_Cen[ID_Klienta]&amp;Tab_Historia_Cen[Data_Od], Tab_Historia_Cen[Stawka_KM], 0, -1)</f>
        <v>0</v>
      </c>
      <c r="AN11" s="90" cm="1">
        <f t="array" ref="AN11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11" s="90">
        <f>Tab_Raport[[#This Row],[KM_FV]]-Tab_Raport[[#This Row],[KM_Team_koszt]]</f>
        <v>0</v>
      </c>
      <c r="AP11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11" s="94" cm="1">
        <f t="array" ref="AQ11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0</v>
      </c>
      <c r="AR11" s="94" cm="1">
        <f t="array" ref="AR11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11" s="73"/>
      <c r="AT11" s="95"/>
      <c r="AU11" s="96"/>
      <c r="AV11" s="94">
        <f>Tab_Raport[[#This Row],[Godziny praca i dojazd razem (gdy zaznaczysz Fakturować dojazd)]]+Tab_Raport[[#This Row],[KM_FV]]+Tab_Raport[[#This Row],[Koszt_Noclegu]]+Tab_Raport[[#This Row],[Części koszt FV]]</f>
        <v>0</v>
      </c>
      <c r="AW11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0</v>
      </c>
    </row>
    <row r="12" spans="1:49" x14ac:dyDescent="0.25">
      <c r="A12" s="86"/>
      <c r="B12" s="79"/>
      <c r="C12" s="80"/>
      <c r="D12" s="80"/>
      <c r="E12" s="80"/>
      <c r="F12" s="81"/>
      <c r="G12" s="82"/>
      <c r="H12" s="82"/>
      <c r="I12" s="83"/>
      <c r="J12" s="83"/>
      <c r="K12" s="83"/>
      <c r="L12" s="83"/>
      <c r="M12" s="83"/>
      <c r="N12" s="83"/>
      <c r="O12" s="83"/>
      <c r="P12" s="83"/>
      <c r="Q12" s="80"/>
      <c r="R12" s="80"/>
      <c r="S12" s="80"/>
      <c r="T12" s="80"/>
      <c r="U12" s="80"/>
      <c r="V12" s="84"/>
      <c r="W12" s="85"/>
      <c r="X12" s="86" t="e">
        <f>VLOOKUP(Tab_Raport[[#This Row],[ID_turbiny]], Tab_Turbiny[], 2, 0)</f>
        <v>#N/A</v>
      </c>
      <c r="Y12" s="87">
        <f>(Tab_Raport[[#This Row],[Start_turbiny]]-Tab_Raport[[#This Row],[Stop_turbiny]])*24</f>
        <v>0</v>
      </c>
      <c r="Z12" s="88">
        <f>(Tab_Raport[[#This Row],[Koniec wyjazdu]]-Tab_Raport[[#This Row],[Start wyjazdu]])+(Tab_Raport[[#This Row],[Koniec powrotu]]-Tab_Raport[[#This Row],[Start powrotu]])</f>
        <v>0</v>
      </c>
      <c r="AA12" s="88">
        <f>Tab_Raport[[#This Row],[Czas pracownika koniec]]-Tab_Raport[[#This Row],[Czas pracownika start]]</f>
        <v>0</v>
      </c>
      <c r="AB12" s="89">
        <f>Tab_Raport[[#This Row],[Czas FV stop]]-Tab_Raport[[#This Row],[Czas FV start]]</f>
        <v>0</v>
      </c>
      <c r="AC12" s="88">
        <f>Tab_Raport[[#This Row],[Czas_do wpisania na FV]]-Tab_Raport[[#This Row],[Czas_Real]]</f>
        <v>0</v>
      </c>
      <c r="AD12" s="90" cm="1">
        <f t="array" ref="AD12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0</v>
      </c>
      <c r="AE12" s="90" cm="1">
        <f t="array" ref="AE12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0</v>
      </c>
      <c r="AF12" s="90" cm="1">
        <f t="array" ref="AF12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12" s="90" cm="1">
        <f t="array" ref="AG12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12" s="91" cm="1">
        <f t="array" ref="AH12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0</v>
      </c>
      <c r="AI12" s="90" cm="1">
        <f t="array" ref="AI12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0</v>
      </c>
      <c r="AJ12" s="90" cm="1">
        <f t="array" ref="AJ12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0</v>
      </c>
      <c r="AK12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0</v>
      </c>
      <c r="AL12" s="93"/>
      <c r="AM12" s="94" cm="1">
        <f t="array" ref="AM12">Tab_Raport[[#This Row],[KM_przejechane]] *  _xlfn.XLOOKUP(Tab_Raport[[#This Row],[ID_Klienta]]&amp;Tab_Raport[[#This Row],[Data_utworzenia_raportu]], Tab_Historia_Cen[ID_Klienta]&amp;Tab_Historia_Cen[Data_Od], Tab_Historia_Cen[Stawka_KM], 0, -1)</f>
        <v>0</v>
      </c>
      <c r="AN12" s="90" cm="1">
        <f t="array" ref="AN12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12" s="90">
        <f>Tab_Raport[[#This Row],[KM_FV]]-Tab_Raport[[#This Row],[KM_Team_koszt]]</f>
        <v>0</v>
      </c>
      <c r="AP12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12" s="94" cm="1">
        <f t="array" ref="AQ12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0</v>
      </c>
      <c r="AR12" s="94" cm="1">
        <f t="array" ref="AR12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12" s="73"/>
      <c r="AT12" s="95"/>
      <c r="AU12" s="96"/>
      <c r="AV12" s="94">
        <f>Tab_Raport[[#This Row],[Godziny praca i dojazd razem (gdy zaznaczysz Fakturować dojazd)]]+Tab_Raport[[#This Row],[KM_FV]]+Tab_Raport[[#This Row],[Koszt_Noclegu]]+Tab_Raport[[#This Row],[Części koszt FV]]</f>
        <v>0</v>
      </c>
      <c r="AW12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0</v>
      </c>
    </row>
    <row r="13" spans="1:49" x14ac:dyDescent="0.25">
      <c r="A13" s="86"/>
      <c r="B13" s="79"/>
      <c r="C13" s="80"/>
      <c r="D13" s="80"/>
      <c r="E13" s="80"/>
      <c r="F13" s="81"/>
      <c r="G13" s="82"/>
      <c r="H13" s="82"/>
      <c r="I13" s="83"/>
      <c r="J13" s="83"/>
      <c r="K13" s="83"/>
      <c r="L13" s="83"/>
      <c r="M13" s="83"/>
      <c r="N13" s="83"/>
      <c r="O13" s="83"/>
      <c r="P13" s="83"/>
      <c r="Q13" s="80"/>
      <c r="R13" s="80"/>
      <c r="S13" s="80"/>
      <c r="T13" s="80"/>
      <c r="U13" s="80"/>
      <c r="V13" s="84"/>
      <c r="W13" s="85"/>
      <c r="X13" s="86" t="e">
        <f>VLOOKUP(Tab_Raport[[#This Row],[ID_turbiny]], Tab_Turbiny[], 2, 0)</f>
        <v>#N/A</v>
      </c>
      <c r="Y13" s="87">
        <f>(Tab_Raport[[#This Row],[Start_turbiny]]-Tab_Raport[[#This Row],[Stop_turbiny]])*24</f>
        <v>0</v>
      </c>
      <c r="Z13" s="88">
        <f>(Tab_Raport[[#This Row],[Koniec wyjazdu]]-Tab_Raport[[#This Row],[Start wyjazdu]])+(Tab_Raport[[#This Row],[Koniec powrotu]]-Tab_Raport[[#This Row],[Start powrotu]])</f>
        <v>0</v>
      </c>
      <c r="AA13" s="88">
        <f>Tab_Raport[[#This Row],[Czas pracownika koniec]]-Tab_Raport[[#This Row],[Czas pracownika start]]</f>
        <v>0</v>
      </c>
      <c r="AB13" s="89">
        <f>Tab_Raport[[#This Row],[Czas FV stop]]-Tab_Raport[[#This Row],[Czas FV start]]</f>
        <v>0</v>
      </c>
      <c r="AC13" s="88">
        <f>Tab_Raport[[#This Row],[Czas_do wpisania na FV]]-Tab_Raport[[#This Row],[Czas_Real]]</f>
        <v>0</v>
      </c>
      <c r="AD13" s="90" cm="1">
        <f t="array" ref="AD13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0</v>
      </c>
      <c r="AE13" s="90" cm="1">
        <f t="array" ref="AE13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0</v>
      </c>
      <c r="AF13" s="90" cm="1">
        <f t="array" ref="AF13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13" s="90" cm="1">
        <f t="array" ref="AG13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13" s="91" cm="1">
        <f t="array" ref="AH13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0</v>
      </c>
      <c r="AI13" s="90" cm="1">
        <f t="array" ref="AI13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0</v>
      </c>
      <c r="AJ13" s="90" cm="1">
        <f t="array" ref="AJ13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0</v>
      </c>
      <c r="AK13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0</v>
      </c>
      <c r="AL13" s="93"/>
      <c r="AM13" s="94" cm="1">
        <f t="array" ref="AM13">Tab_Raport[[#This Row],[KM_przejechane]] *  _xlfn.XLOOKUP(Tab_Raport[[#This Row],[ID_Klienta]]&amp;Tab_Raport[[#This Row],[Data_utworzenia_raportu]], Tab_Historia_Cen[ID_Klienta]&amp;Tab_Historia_Cen[Data_Od], Tab_Historia_Cen[Stawka_KM], 0, -1)</f>
        <v>0</v>
      </c>
      <c r="AN13" s="90" cm="1">
        <f t="array" ref="AN13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13" s="90">
        <f>Tab_Raport[[#This Row],[KM_FV]]-Tab_Raport[[#This Row],[KM_Team_koszt]]</f>
        <v>0</v>
      </c>
      <c r="AP13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13" s="94" cm="1">
        <f t="array" ref="AQ13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0</v>
      </c>
      <c r="AR13" s="94" cm="1">
        <f t="array" ref="AR13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13" s="73"/>
      <c r="AT13" s="95"/>
      <c r="AU13" s="96"/>
      <c r="AV13" s="94">
        <f>Tab_Raport[[#This Row],[Godziny praca i dojazd razem (gdy zaznaczysz Fakturować dojazd)]]+Tab_Raport[[#This Row],[KM_FV]]+Tab_Raport[[#This Row],[Koszt_Noclegu]]+Tab_Raport[[#This Row],[Części koszt FV]]</f>
        <v>0</v>
      </c>
      <c r="AW13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0</v>
      </c>
    </row>
    <row r="14" spans="1:49" x14ac:dyDescent="0.25">
      <c r="A14" s="86"/>
      <c r="B14" s="79"/>
      <c r="C14" s="80"/>
      <c r="D14" s="80"/>
      <c r="E14" s="80"/>
      <c r="F14" s="81"/>
      <c r="G14" s="82"/>
      <c r="H14" s="82"/>
      <c r="I14" s="83"/>
      <c r="J14" s="83"/>
      <c r="K14" s="83"/>
      <c r="L14" s="83"/>
      <c r="M14" s="83"/>
      <c r="N14" s="83"/>
      <c r="O14" s="83"/>
      <c r="P14" s="83"/>
      <c r="Q14" s="80"/>
      <c r="R14" s="80"/>
      <c r="S14" s="80"/>
      <c r="T14" s="80"/>
      <c r="U14" s="80"/>
      <c r="V14" s="84"/>
      <c r="W14" s="85"/>
      <c r="X14" s="86" t="e">
        <f>VLOOKUP(Tab_Raport[[#This Row],[ID_turbiny]], Tab_Turbiny[], 2, 0)</f>
        <v>#N/A</v>
      </c>
      <c r="Y14" s="87">
        <f>(Tab_Raport[[#This Row],[Start_turbiny]]-Tab_Raport[[#This Row],[Stop_turbiny]])*24</f>
        <v>0</v>
      </c>
      <c r="Z14" s="88">
        <f>(Tab_Raport[[#This Row],[Koniec wyjazdu]]-Tab_Raport[[#This Row],[Start wyjazdu]])+(Tab_Raport[[#This Row],[Koniec powrotu]]-Tab_Raport[[#This Row],[Start powrotu]])</f>
        <v>0</v>
      </c>
      <c r="AA14" s="88">
        <f>Tab_Raport[[#This Row],[Czas pracownika koniec]]-Tab_Raport[[#This Row],[Czas pracownika start]]</f>
        <v>0</v>
      </c>
      <c r="AB14" s="89">
        <f>Tab_Raport[[#This Row],[Czas FV stop]]-Tab_Raport[[#This Row],[Czas FV start]]</f>
        <v>0</v>
      </c>
      <c r="AC14" s="88">
        <f>Tab_Raport[[#This Row],[Czas_do wpisania na FV]]-Tab_Raport[[#This Row],[Czas_Real]]</f>
        <v>0</v>
      </c>
      <c r="AD14" s="90" cm="1">
        <f t="array" ref="AD14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0</v>
      </c>
      <c r="AE14" s="90" cm="1">
        <f t="array" ref="AE14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0</v>
      </c>
      <c r="AF14" s="90" cm="1">
        <f t="array" ref="AF14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14" s="90" cm="1">
        <f t="array" ref="AG14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14" s="91" cm="1">
        <f t="array" ref="AH14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0</v>
      </c>
      <c r="AI14" s="90" cm="1">
        <f t="array" ref="AI14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0</v>
      </c>
      <c r="AJ14" s="90" cm="1">
        <f t="array" ref="AJ14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0</v>
      </c>
      <c r="AK14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0</v>
      </c>
      <c r="AL14" s="93"/>
      <c r="AM14" s="94" cm="1">
        <f t="array" ref="AM14">Tab_Raport[[#This Row],[KM_przejechane]] *  _xlfn.XLOOKUP(Tab_Raport[[#This Row],[ID_Klienta]]&amp;Tab_Raport[[#This Row],[Data_utworzenia_raportu]], Tab_Historia_Cen[ID_Klienta]&amp;Tab_Historia_Cen[Data_Od], Tab_Historia_Cen[Stawka_KM], 0, -1)</f>
        <v>0</v>
      </c>
      <c r="AN14" s="90" cm="1">
        <f t="array" ref="AN14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14" s="90">
        <f>Tab_Raport[[#This Row],[KM_FV]]-Tab_Raport[[#This Row],[KM_Team_koszt]]</f>
        <v>0</v>
      </c>
      <c r="AP14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14" s="94" cm="1">
        <f t="array" ref="AQ14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0</v>
      </c>
      <c r="AR14" s="94" cm="1">
        <f t="array" ref="AR14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14" s="73"/>
      <c r="AT14" s="95"/>
      <c r="AU14" s="96"/>
      <c r="AV14" s="94">
        <f>Tab_Raport[[#This Row],[Godziny praca i dojazd razem (gdy zaznaczysz Fakturować dojazd)]]+Tab_Raport[[#This Row],[KM_FV]]+Tab_Raport[[#This Row],[Koszt_Noclegu]]+Tab_Raport[[#This Row],[Części koszt FV]]</f>
        <v>0</v>
      </c>
      <c r="AW14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0</v>
      </c>
    </row>
    <row r="15" spans="1:49" x14ac:dyDescent="0.25">
      <c r="A15" s="86"/>
      <c r="B15" s="79"/>
      <c r="C15" s="80"/>
      <c r="D15" s="80"/>
      <c r="E15" s="80"/>
      <c r="F15" s="81"/>
      <c r="G15" s="82"/>
      <c r="H15" s="82"/>
      <c r="I15" s="83"/>
      <c r="J15" s="83"/>
      <c r="K15" s="83"/>
      <c r="L15" s="83"/>
      <c r="M15" s="83"/>
      <c r="N15" s="83"/>
      <c r="O15" s="83"/>
      <c r="P15" s="83"/>
      <c r="Q15" s="80"/>
      <c r="R15" s="80"/>
      <c r="S15" s="80"/>
      <c r="T15" s="80"/>
      <c r="U15" s="80"/>
      <c r="V15" s="84"/>
      <c r="W15" s="85"/>
      <c r="X15" s="86" t="e">
        <f>VLOOKUP(Tab_Raport[[#This Row],[ID_turbiny]], Tab_Turbiny[], 2, 0)</f>
        <v>#N/A</v>
      </c>
      <c r="Y15" s="87">
        <f>(Tab_Raport[[#This Row],[Start_turbiny]]-Tab_Raport[[#This Row],[Stop_turbiny]])*24</f>
        <v>0</v>
      </c>
      <c r="Z15" s="88">
        <f>(Tab_Raport[[#This Row],[Koniec wyjazdu]]-Tab_Raport[[#This Row],[Start wyjazdu]])+(Tab_Raport[[#This Row],[Koniec powrotu]]-Tab_Raport[[#This Row],[Start powrotu]])</f>
        <v>0</v>
      </c>
      <c r="AA15" s="88">
        <f>Tab_Raport[[#This Row],[Czas pracownika koniec]]-Tab_Raport[[#This Row],[Czas pracownika start]]</f>
        <v>0</v>
      </c>
      <c r="AB15" s="89">
        <f>Tab_Raport[[#This Row],[Czas FV stop]]-Tab_Raport[[#This Row],[Czas FV start]]</f>
        <v>0</v>
      </c>
      <c r="AC15" s="88">
        <f>Tab_Raport[[#This Row],[Czas_do wpisania na FV]]-Tab_Raport[[#This Row],[Czas_Real]]</f>
        <v>0</v>
      </c>
      <c r="AD15" s="90" cm="1">
        <f t="array" ref="AD15">((Tab_Raport[[#This Row],[Czas_Real]]*24) * IFERROR(_xlfn.XLOOKUP(Tab_Raport[[#This Row],[Technik_1]]&amp;Tab_Raport[[#This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Row],[Technik_1]]&amp;Tab_Raport[[#This Row],[Data_utworzenia_raportu]], Tab_Historia_RBH[ID_Technika]&amp;Tab_Historia_RBH[Data_Od], Tab_Historia_RBH[Stawka_RB_Technik] * Tab_Historia_RBH[Procent_Dojazd], 0, -1), 0), 0)</f>
        <v>0</v>
      </c>
      <c r="AE15" s="90" cm="1">
        <f t="array" ref="AE15">((Tab_Raport[[#This Row],[Czas_Real]]*24) * IFERROR(_xlfn.XLOOKUP(Tab_Raport[[#This Row],[Technik_2]]&amp;Tab_Raport[[#This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Row],[Technik_2]]&amp;Tab_Raport[[#This Row],[Data_utworzenia_raportu]], Tab_Historia_RBH[ID_Technika]&amp;Tab_Historia_RBH[Data_Od], Tab_Historia_RBH[Stawka_RB_Technik] * Tab_Historia_RBH[Procent_Dojazd], 0, -1), 0), 0)</f>
        <v>0</v>
      </c>
      <c r="AF15" s="90" cm="1">
        <f t="array" ref="AF15">((Tab_Raport[[#This Row],[Czas_Real]]*24) * IFERROR(_xlfn.XLOOKUP(Tab_Raport[[#This Row],[Technik_3]]&amp;Tab_Raport[[#This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Row],[Technik_3]]&amp;Tab_Raport[[#This Row],[Data_utworzenia_raportu]], Tab_Historia_RBH[ID_Technika]&amp;Tab_Historia_RBH[Data_Od], Tab_Historia_RBH[Stawka_RB_Technik] * Tab_Historia_RBH[Procent_Dojazd], 0, -1), 0), 0)</f>
        <v>0</v>
      </c>
      <c r="AG15" s="90" cm="1">
        <f t="array" ref="AG15">((Tab_Raport[[#This Row],[Czas_Real]]*24) * IFERROR(_xlfn.XLOOKUP(Tab_Raport[[#This Row],[Technik_4]]&amp;Tab_Raport[[#This Row],[Data_utworzenia_raportu]], Tab_Historia_RBH[ID_Technika]&amp;Tab_Historia_RBH[Data_Od], Tab_Historia_RBH[Stawka_RB_Technik], 0, -1), 0))+ IF(Tab_Raport[[#This Row],[Fakturować_Dojazd_TAK/NIE]]="TAK", (Tab_Raport[[#This Row],[Czas przejazdu]]*24) * IFERROR(_xlfn.XLOOKUP(Tab_Raport[[#This Row],[Technik_4]]&amp;Tab_Raport[[#This Row],[Data_utworzenia_raportu]], Tab_Historia_RBH[ID_Technika]&amp;Tab_Historia_RBH[Data_Od], Tab_Historia_RBH[Stawka_RB_Technik] * Tab_Historia_RBH[Procent_Dojazd], 0, -1), 0), 0)</f>
        <v>0</v>
      </c>
      <c r="AH15" s="91" cm="1">
        <f t="array" ref="AH15">((Tab_Raport[[#This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-1)) + IF(Tab_Raport[[#This Row],[Fakturować_Dojazd_TAK/NIE]]="TAK", 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-1), 0)</f>
        <v>0</v>
      </c>
      <c r="AI15" s="90" cm="1">
        <f t="array" ref="AI15">(Tab_Raport[[#This Row],[Czas przejazdu]]*24)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 * Tab_Historia_Cen[Procent_Dojazd], 0, -1)</f>
        <v>0</v>
      </c>
      <c r="AJ15" s="90" cm="1">
        <f t="array" ref="AJ15">(Tab_Raport[[#This Row],[Czas_do wpisania na FV]]*24) * COUNTA(Tab_Raport[[#This Row],[Technik_1]],Tab_Raport[[#This Row],[Technik_2]],Tab_Raport[[#This Row],[Technik_3]],Tab_Raport[[#This Row],[Technik_4]]) * _xlfn.XLOOKUP(Tab_Raport[[#This Row],[ID_Klienta]]&amp;Tab_Raport[[#This Row],[Data_utworzenia_raportu]], Tab_Historia_Cen[ID_Klienta]&amp;Tab_Historia_Cen[Data_Od], Tab_Historia_Cen[Stawka_RB], 0, -1)</f>
        <v>0</v>
      </c>
      <c r="AK15" s="92">
        <f>Tab_Raport[[#This Row],[Godziny praca i dojazd razem (gdy zaznaczysz Fakturować dojazd)]]-SUM(Tab_Raport[[#This Row],[Koszt_Technika_1]]+Tab_Raport[[#This Row],[Koszt_Technika_2]]+Tab_Raport[[#This Row],[Koszt_Technika_3]]+Tab_Raport[[#This Row],[Koszt_Technika_4]])</f>
        <v>0</v>
      </c>
      <c r="AL15" s="98"/>
      <c r="AM15" s="94" cm="1">
        <f t="array" ref="AM15">Tab_Raport[[#This Row],[KM_przejechane]] *  _xlfn.XLOOKUP(Tab_Raport[[#This Row],[ID_Klienta]]&amp;Tab_Raport[[#This Row],[Data_utworzenia_raportu]], Tab_Historia_Cen[ID_Klienta]&amp;Tab_Historia_Cen[Data_Od], Tab_Historia_Cen[Stawka_KM], 0, -1)</f>
        <v>0</v>
      </c>
      <c r="AN15" s="90" cm="1">
        <f t="array" ref="AN15">IFERROR(Tab_Raport[[#This Row],[KM_przejechane]] * _xlfn.XLOOKUP(Tab_Raport[[#This Row],[Kierowca]]&amp;Tab_Raport[[#This Row],[Data_utworzenia_raportu]], Tab_Historia_RBH[ID_Technika]&amp;Tab_Historia_RBH[Data_Od], Tab_Historia_RBH[Stawka_KM_Technik], 0, -1), 0)</f>
        <v>0</v>
      </c>
      <c r="AO15" s="90">
        <f>Tab_Raport[[#This Row],[KM_FV]]-Tab_Raport[[#This Row],[KM_Team_koszt]]</f>
        <v>0</v>
      </c>
      <c r="AP15" s="94">
        <f>IF(Tab_Raport[[#This Row],[Hotel]]="TAK", COUNTA(Tab_Raport[[#This Row],[Technik_1]],Tab_Raport[[#This Row],[Technik_2]],Tab_Raport[[#This Row],[Technik_3]],Tab_Raport[[#This Row],[Technik_4]]) * _xlfn.XLOOKUP(Tab_Raport[[#This Row],[Data_utworzenia_raportu]], Tab_Historia_Ryczałt[Data_Od], Tab_Historia_Ryczałt[Hotel_Ryczałt], 0, -1), 0)</f>
        <v>0</v>
      </c>
      <c r="AQ15" s="94" cm="1">
        <f t="array" ref="AQ15">(Tab_Raport[[#This Row],[Czas przejazdu]]*24) * ((IFERROR(_xlfn.XLOOKUP(Tab_Raport[[#This Row],[Technik_1]]&amp;Tab_Raport[[#This Row],[Data_utworzenia_raportu]], Tab_Historia_RBH[ID_Technika]&amp;Tab_Historia_RBH[Data_Od], Tab_Historia_RBH[Stawka_RB_Technik] * Tab_Historia_RBH[Procent_Dojazd], 0, -1), 0)) +
  (IFERROR(_xlfn.XLOOKUP(Tab_Raport[[#This Row],[Technik_2]]&amp;Tab_Raport[[#This Row],[Data_utworzenia_raportu]], Tab_Historia_RBH[ID_Technika]&amp;Tab_Historia_RBH[Data_Od], Tab_Historia_RBH[Stawka_RB_Technik] * Tab_Historia_RBH[Procent_Dojazd], 0, -1), 0)) +(IFERROR(_xlfn.XLOOKUP(Tab_Raport[[#This Row],[Technik_3]]&amp;Tab_Raport[[#This Row],[Data_utworzenia_raportu]], Tab_Historia_RBH[ID_Technika]&amp;Tab_Historia_RBH[Data_Od], Tab_Historia_RBH[Stawka_RB_Technik] * Tab_Historia_RBH[Procent_Dojazd], 0, -1), 0)) +(IFERROR(_xlfn.XLOOKUP(Tab_Raport[[#This Row],[Technik_4]]&amp;Tab_Raport[[#This Row],[Data_utworzenia_raportu]], Tab_Historia_RBH[ID_Technika]&amp;Tab_Historia_RBH[Data_Od], Tab_Historia_RBH[Stawka_RB_Technik] * Tab_Historia_RBH[Procent_Dojazd], 0, -1), 0))
)</f>
        <v>0</v>
      </c>
      <c r="AR15" s="94" cm="1">
        <f t="array" ref="AR15">IF(Tab_Raport[[#This Row],[Fakturować_Dojazd_TAK/NIE]]="TAK", (Tab_Raport[[#This Row],[Czas przejazdu]]*24) * COUNTA(Tab_Raport[[#This Row],[Technik_1]],Tab_Raport[[#This Row],[Technik_2]],Tab_Raport[[#This Row],[Technik_3]],Tab_Raport[[#This Row],[Technik_4]]) * IFERROR(_xlfn.XLOOKUP(Tab_Raport[[#This Row],[ID_Klienta]]&amp;Tab_Raport[[#This Row],[Data_utworzenia_raportu]], Tab_Historia_Cen[ID_Klienta]&amp;Tab_Historia_Cen[Data_Od], Tab_Historia_Cen[Stawka_RB] * 0.5, 0, -1), 0), 0)</f>
        <v>0</v>
      </c>
      <c r="AS15" s="73"/>
      <c r="AT15" s="95"/>
      <c r="AU15" s="96"/>
      <c r="AV15" s="94">
        <f>Tab_Raport[[#This Row],[Godziny praca i dojazd razem (gdy zaznaczysz Fakturować dojazd)]]+Tab_Raport[[#This Row],[KM_FV]]+Tab_Raport[[#This Row],[Koszt_Noclegu]]+Tab_Raport[[#This Row],[Części koszt FV]]</f>
        <v>0</v>
      </c>
      <c r="AW15" s="90">
        <f>Tab_Raport[[#This Row],[Godziny dojazd na FV]]+Tab_Raport[[#This Row],[Godziny pracy na FV]]+Tab_Raport[[#This Row],[KM_FV]]+Tab_Raport[[#This Row],[Koszt_Noclegu]]+Tab_Raport[[#This Row],[Części koszt FV]]+Tab_Raport[[#This Row],[Usługa ryczautem]]</f>
        <v>0</v>
      </c>
    </row>
    <row r="16" spans="1:49" x14ac:dyDescent="0.25">
      <c r="B16" s="57"/>
    </row>
    <row r="17" spans="2:2" x14ac:dyDescent="0.25">
      <c r="B17" s="57"/>
    </row>
    <row r="18" spans="2:2" x14ac:dyDescent="0.25">
      <c r="B18" s="57"/>
    </row>
    <row r="19" spans="2:2" x14ac:dyDescent="0.25">
      <c r="B19" s="57"/>
    </row>
    <row r="20" spans="2:2" x14ac:dyDescent="0.25">
      <c r="B20" s="57"/>
    </row>
  </sheetData>
  <phoneticPr fontId="6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E754DAE-FA38-4DD5-98DA-5F3E2ACA649A}">
          <x14:formula1>
            <xm:f>Turbiny!$A$2:$A$17</xm:f>
          </x14:formula1>
          <xm:sqref>B7:B15</xm:sqref>
        </x14:dataValidation>
        <x14:dataValidation type="list" allowBlank="1" showInputMessage="1" showErrorMessage="1" xr:uid="{09740D5C-FDEF-4E44-A96D-1FA23C67220A}">
          <x14:formula1>
            <xm:f>Klienci!$A$2:$A$5</xm:f>
          </x14:formula1>
          <xm:sqref>C2:C5 C7:C15</xm:sqref>
        </x14:dataValidation>
        <x14:dataValidation type="list" allowBlank="1" showInputMessage="1" showErrorMessage="1" xr:uid="{68C8E7D4-CC25-40BB-B599-0F500111400F}">
          <x14:formula1>
            <xm:f>Technicy!$N$2:$N$4</xm:f>
          </x14:formula1>
          <xm:sqref>E2:E15</xm:sqref>
        </x14:dataValidation>
        <x14:dataValidation type="list" allowBlank="1" showInputMessage="1" showErrorMessage="1" xr:uid="{AC70B32D-362B-40FA-ABB7-B9866899ADA1}">
          <x14:formula1>
            <xm:f>Technicy!$A$2:$A$11</xm:f>
          </x14:formula1>
          <xm:sqref>Q2:U15</xm:sqref>
        </x14:dataValidation>
        <x14:dataValidation type="list" allowBlank="1" showInputMessage="1" showErrorMessage="1" xr:uid="{5B41C84A-FBB6-4D0E-86BD-87057CF59D6D}">
          <x14:formula1>
            <xm:f>Turbiny!$J$2:$J$11</xm:f>
          </x14:formula1>
          <xm:sqref>X2</xm:sqref>
        </x14:dataValidation>
        <x14:dataValidation type="list" allowBlank="1" showInputMessage="1" showErrorMessage="1" xr:uid="{384BC9FC-6D9F-4C69-9495-6090CF062940}">
          <x14:formula1>
            <xm:f>Technicy!$O$2:$O$3</xm:f>
          </x14:formula1>
          <xm:sqref>V2:W15</xm:sqref>
        </x14:dataValidation>
        <x14:dataValidation type="list" allowBlank="1" showInputMessage="1" showErrorMessage="1" xr:uid="{BA231252-2FB0-44B9-B326-E32D6BE6C002}">
          <x14:formula1>
            <xm:f>Turbiny!$A$2:$A$18</xm:f>
          </x14:formula1>
          <xm:sqref>B2:B6</xm:sqref>
        </x14:dataValidation>
        <x14:dataValidation type="list" allowBlank="1" showInputMessage="1" showErrorMessage="1" xr:uid="{20C6C65B-7EBA-4498-9DEE-4A78B81F5E58}">
          <x14:formula1>
            <xm:f>Klienci!$A$2:$A$65</xm:f>
          </x14:formula1>
          <xm:sqref>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36116-F3DE-4765-99C1-9D693E23F028}">
  <sheetPr codeName="Arkusz11">
    <tabColor rgb="FFFF0000"/>
  </sheetPr>
  <dimension ref="A1:G7"/>
  <sheetViews>
    <sheetView topLeftCell="A2" workbookViewId="0">
      <selection activeCell="C16" sqref="C16"/>
    </sheetView>
  </sheetViews>
  <sheetFormatPr defaultRowHeight="15" x14ac:dyDescent="0.25"/>
  <cols>
    <col min="1" max="1" width="14.85546875" customWidth="1"/>
    <col min="2" max="2" width="48.28515625" customWidth="1"/>
    <col min="3" max="3" width="19.28515625" bestFit="1" customWidth="1"/>
    <col min="4" max="4" width="16.5703125" bestFit="1" customWidth="1"/>
    <col min="5" max="5" width="11" bestFit="1" customWidth="1"/>
    <col min="6" max="6" width="20.7109375" customWidth="1"/>
    <col min="7" max="7" width="10.85546875" bestFit="1" customWidth="1"/>
  </cols>
  <sheetData>
    <row r="1" spans="1:7" x14ac:dyDescent="0.25">
      <c r="A1" s="43" t="s">
        <v>150</v>
      </c>
      <c r="B1" s="43" t="s">
        <v>37</v>
      </c>
      <c r="C1" s="43" t="s">
        <v>38</v>
      </c>
      <c r="D1" s="43" t="s">
        <v>39</v>
      </c>
      <c r="E1" s="43" t="s">
        <v>40</v>
      </c>
      <c r="F1" s="43" t="s">
        <v>41</v>
      </c>
      <c r="G1" s="43" t="s">
        <v>42</v>
      </c>
    </row>
    <row r="2" spans="1:7" ht="30" x14ac:dyDescent="0.25">
      <c r="A2" t="s">
        <v>97</v>
      </c>
      <c r="B2" s="2" t="s">
        <v>43</v>
      </c>
      <c r="C2" t="s">
        <v>44</v>
      </c>
      <c r="D2" t="s">
        <v>45</v>
      </c>
      <c r="E2">
        <v>5551654059</v>
      </c>
      <c r="F2" t="s">
        <v>46</v>
      </c>
      <c r="G2" s="3">
        <v>601751550</v>
      </c>
    </row>
    <row r="3" spans="1:7" x14ac:dyDescent="0.25">
      <c r="A3" t="s">
        <v>98</v>
      </c>
      <c r="B3" t="s">
        <v>47</v>
      </c>
      <c r="C3" t="s">
        <v>48</v>
      </c>
      <c r="D3" t="s">
        <v>49</v>
      </c>
      <c r="E3">
        <v>1132926634</v>
      </c>
      <c r="F3" t="s">
        <v>50</v>
      </c>
      <c r="G3" s="3">
        <v>692130780</v>
      </c>
    </row>
    <row r="4" spans="1:7" x14ac:dyDescent="0.25">
      <c r="A4" t="s">
        <v>125</v>
      </c>
      <c r="B4" t="s">
        <v>121</v>
      </c>
      <c r="C4" t="s">
        <v>122</v>
      </c>
      <c r="D4" t="s">
        <v>123</v>
      </c>
      <c r="E4">
        <v>7561999269</v>
      </c>
      <c r="F4" t="s">
        <v>124</v>
      </c>
      <c r="G4" s="3">
        <v>513103721</v>
      </c>
    </row>
    <row r="5" spans="1:7" x14ac:dyDescent="0.25">
      <c r="A5" t="s">
        <v>127</v>
      </c>
      <c r="B5" t="s">
        <v>126</v>
      </c>
      <c r="C5" t="s">
        <v>122</v>
      </c>
      <c r="D5" t="s">
        <v>123</v>
      </c>
      <c r="E5">
        <v>7561789715</v>
      </c>
      <c r="F5" t="s">
        <v>124</v>
      </c>
      <c r="G5" s="3">
        <v>513103722</v>
      </c>
    </row>
    <row r="6" spans="1:7" x14ac:dyDescent="0.25">
      <c r="A6" s="76" t="s">
        <v>263</v>
      </c>
      <c r="B6" t="s">
        <v>259</v>
      </c>
      <c r="C6" t="s">
        <v>260</v>
      </c>
      <c r="D6" t="s">
        <v>261</v>
      </c>
      <c r="E6">
        <v>7322204798</v>
      </c>
      <c r="F6" t="s">
        <v>262</v>
      </c>
      <c r="G6" s="3">
        <v>603296966</v>
      </c>
    </row>
    <row r="7" spans="1:7" x14ac:dyDescent="0.25">
      <c r="A7" t="s">
        <v>283</v>
      </c>
      <c r="B7" t="s">
        <v>278</v>
      </c>
      <c r="C7" t="s">
        <v>280</v>
      </c>
      <c r="D7" t="s">
        <v>281</v>
      </c>
      <c r="E7">
        <v>7642571972</v>
      </c>
      <c r="F7" t="s">
        <v>279</v>
      </c>
      <c r="G7" s="3">
        <v>886113140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8E94-EC54-42F9-B59D-21B4547FDF16}">
  <sheetPr>
    <tabColor rgb="FFFF0000"/>
  </sheetPr>
  <dimension ref="A1:S25"/>
  <sheetViews>
    <sheetView workbookViewId="0">
      <selection activeCell="E4" sqref="E4"/>
    </sheetView>
  </sheetViews>
  <sheetFormatPr defaultRowHeight="15" x14ac:dyDescent="0.25"/>
  <cols>
    <col min="1" max="1" width="12.42578125" bestFit="1" customWidth="1"/>
    <col min="2" max="2" width="12.85546875" bestFit="1" customWidth="1"/>
    <col min="3" max="3" width="13.140625" bestFit="1" customWidth="1"/>
    <col min="4" max="4" width="10.85546875" bestFit="1" customWidth="1"/>
    <col min="7" max="7" width="14.140625" bestFit="1" customWidth="1"/>
    <col min="8" max="8" width="21" bestFit="1" customWidth="1"/>
    <col min="9" max="9" width="21.28515625" bestFit="1" customWidth="1"/>
    <col min="10" max="10" width="17.42578125" bestFit="1" customWidth="1"/>
    <col min="11" max="11" width="10.85546875" bestFit="1" customWidth="1"/>
    <col min="14" max="14" width="16.28515625" bestFit="1" customWidth="1"/>
    <col min="15" max="15" width="12" customWidth="1"/>
  </cols>
  <sheetData>
    <row r="1" spans="1:19" x14ac:dyDescent="0.25">
      <c r="A1" t="s">
        <v>150</v>
      </c>
      <c r="B1" t="s">
        <v>173</v>
      </c>
      <c r="C1" t="s">
        <v>174</v>
      </c>
      <c r="D1" t="s">
        <v>175</v>
      </c>
      <c r="E1" t="s">
        <v>182</v>
      </c>
      <c r="G1" t="s">
        <v>156</v>
      </c>
      <c r="H1" t="s">
        <v>176</v>
      </c>
      <c r="I1" t="s">
        <v>177</v>
      </c>
      <c r="J1" t="s">
        <v>182</v>
      </c>
      <c r="K1" t="s">
        <v>175</v>
      </c>
      <c r="M1" t="s">
        <v>181</v>
      </c>
      <c r="N1" t="s">
        <v>175</v>
      </c>
    </row>
    <row r="2" spans="1:19" x14ac:dyDescent="0.25">
      <c r="A2" t="s">
        <v>98</v>
      </c>
      <c r="B2" s="59">
        <v>180</v>
      </c>
      <c r="C2" s="59">
        <v>1.5</v>
      </c>
      <c r="D2" s="61">
        <v>45170</v>
      </c>
      <c r="E2" s="77">
        <v>0.5</v>
      </c>
      <c r="G2" t="s">
        <v>268</v>
      </c>
      <c r="H2" s="62">
        <v>150</v>
      </c>
      <c r="I2" s="63">
        <v>1.8</v>
      </c>
      <c r="J2" s="64">
        <v>0.6</v>
      </c>
      <c r="K2" s="58">
        <v>46204</v>
      </c>
      <c r="M2" s="62">
        <v>180</v>
      </c>
      <c r="N2" s="58">
        <v>44927</v>
      </c>
    </row>
    <row r="3" spans="1:19" x14ac:dyDescent="0.25">
      <c r="A3" t="s">
        <v>98</v>
      </c>
      <c r="B3" s="59">
        <v>180</v>
      </c>
      <c r="C3" s="59">
        <v>1.8</v>
      </c>
      <c r="D3" s="61">
        <v>46054</v>
      </c>
      <c r="E3" s="77">
        <v>0.5</v>
      </c>
      <c r="G3" t="s">
        <v>272</v>
      </c>
      <c r="H3" s="63">
        <v>100</v>
      </c>
      <c r="I3" s="63">
        <v>0</v>
      </c>
      <c r="J3" s="64">
        <v>0.5</v>
      </c>
      <c r="K3" s="58">
        <v>45292</v>
      </c>
      <c r="M3" s="62">
        <v>220</v>
      </c>
      <c r="N3" s="58">
        <v>45292</v>
      </c>
    </row>
    <row r="4" spans="1:19" x14ac:dyDescent="0.25">
      <c r="A4" t="s">
        <v>125</v>
      </c>
      <c r="B4" s="59">
        <v>170</v>
      </c>
      <c r="C4" s="59">
        <v>1.8</v>
      </c>
      <c r="D4" s="61">
        <v>45292</v>
      </c>
      <c r="E4" s="77">
        <v>0.6</v>
      </c>
      <c r="G4" t="s">
        <v>272</v>
      </c>
      <c r="H4" s="62">
        <v>100</v>
      </c>
      <c r="I4" s="63">
        <v>0</v>
      </c>
      <c r="J4" s="64">
        <v>0.5</v>
      </c>
      <c r="K4" s="58">
        <v>46023</v>
      </c>
      <c r="M4" s="62">
        <v>250</v>
      </c>
      <c r="N4" s="58">
        <v>46023</v>
      </c>
    </row>
    <row r="5" spans="1:19" x14ac:dyDescent="0.25">
      <c r="A5" t="s">
        <v>127</v>
      </c>
      <c r="B5" s="59">
        <v>170</v>
      </c>
      <c r="C5" s="59">
        <v>1.8</v>
      </c>
      <c r="D5" s="61">
        <v>45809</v>
      </c>
      <c r="E5" s="77">
        <v>0.6</v>
      </c>
      <c r="G5" t="s">
        <v>269</v>
      </c>
      <c r="H5" s="63">
        <v>100</v>
      </c>
      <c r="I5" s="63">
        <v>0</v>
      </c>
      <c r="J5" s="64">
        <v>0.5</v>
      </c>
      <c r="K5" s="58">
        <v>45292</v>
      </c>
      <c r="M5" s="62">
        <v>350</v>
      </c>
      <c r="N5" s="58">
        <v>46143</v>
      </c>
    </row>
    <row r="6" spans="1:19" x14ac:dyDescent="0.25">
      <c r="A6" t="s">
        <v>97</v>
      </c>
      <c r="B6" s="59">
        <v>150</v>
      </c>
      <c r="C6" s="59">
        <v>1.5</v>
      </c>
      <c r="D6" s="61">
        <v>45292</v>
      </c>
      <c r="E6" s="77">
        <v>0.6</v>
      </c>
      <c r="G6" t="s">
        <v>269</v>
      </c>
      <c r="H6" s="63">
        <v>135</v>
      </c>
      <c r="I6" s="63">
        <v>0</v>
      </c>
      <c r="J6" s="64">
        <v>0.5</v>
      </c>
      <c r="K6" s="58">
        <v>46023</v>
      </c>
    </row>
    <row r="7" spans="1:19" x14ac:dyDescent="0.25">
      <c r="A7" t="s">
        <v>97</v>
      </c>
      <c r="B7" s="59">
        <v>200</v>
      </c>
      <c r="C7" s="59">
        <v>1.8</v>
      </c>
      <c r="D7" s="61">
        <v>45717</v>
      </c>
      <c r="E7" s="77">
        <v>0.6</v>
      </c>
      <c r="G7" t="s">
        <v>269</v>
      </c>
      <c r="H7" s="62">
        <v>140</v>
      </c>
      <c r="I7" s="63">
        <v>0</v>
      </c>
      <c r="J7" s="64">
        <v>0.5</v>
      </c>
      <c r="K7" s="58">
        <v>46143</v>
      </c>
    </row>
    <row r="8" spans="1:19" x14ac:dyDescent="0.25">
      <c r="A8" t="s">
        <v>97</v>
      </c>
      <c r="B8" s="59">
        <v>260</v>
      </c>
      <c r="C8" s="59">
        <v>2.2000000000000002</v>
      </c>
      <c r="D8" s="61">
        <v>46023</v>
      </c>
      <c r="E8" s="77">
        <v>0.6</v>
      </c>
      <c r="G8" t="s">
        <v>271</v>
      </c>
      <c r="H8" s="62">
        <v>120</v>
      </c>
      <c r="I8" s="63">
        <v>2</v>
      </c>
      <c r="J8" s="64">
        <v>0.5</v>
      </c>
      <c r="K8" s="58">
        <v>46023</v>
      </c>
      <c r="S8" s="58"/>
    </row>
    <row r="9" spans="1:19" x14ac:dyDescent="0.25">
      <c r="A9" t="s">
        <v>263</v>
      </c>
      <c r="B9" s="59">
        <v>260</v>
      </c>
      <c r="C9" s="59">
        <v>2.2000000000000002</v>
      </c>
      <c r="D9" s="61">
        <v>46143</v>
      </c>
      <c r="E9" s="77">
        <v>0.6</v>
      </c>
      <c r="G9" t="s">
        <v>25</v>
      </c>
      <c r="H9" s="62">
        <v>100</v>
      </c>
      <c r="I9" s="63">
        <v>0</v>
      </c>
      <c r="J9" s="64">
        <v>0.5</v>
      </c>
      <c r="K9" s="58">
        <v>46023</v>
      </c>
      <c r="S9" s="58"/>
    </row>
    <row r="10" spans="1:19" x14ac:dyDescent="0.25">
      <c r="A10" t="s">
        <v>282</v>
      </c>
      <c r="B10" s="59">
        <v>260</v>
      </c>
      <c r="C10" s="59">
        <v>2.2000000000000002</v>
      </c>
      <c r="D10" s="61">
        <v>46144</v>
      </c>
      <c r="E10" s="77">
        <v>1.6</v>
      </c>
      <c r="G10" t="s">
        <v>25</v>
      </c>
      <c r="H10" s="63">
        <v>100</v>
      </c>
      <c r="I10" s="63">
        <v>0</v>
      </c>
      <c r="J10" s="64">
        <v>0.5</v>
      </c>
      <c r="K10" s="58">
        <v>45292</v>
      </c>
      <c r="S10" s="58"/>
    </row>
    <row r="11" spans="1:19" x14ac:dyDescent="0.25">
      <c r="B11" s="59"/>
      <c r="C11" s="60"/>
      <c r="D11" s="61"/>
      <c r="G11" t="s">
        <v>25</v>
      </c>
      <c r="H11" s="62">
        <v>100</v>
      </c>
      <c r="I11" s="63">
        <v>0</v>
      </c>
      <c r="J11" s="64">
        <v>0.5</v>
      </c>
      <c r="K11" s="58">
        <v>46023</v>
      </c>
    </row>
    <row r="12" spans="1:19" x14ac:dyDescent="0.25">
      <c r="B12" s="59"/>
      <c r="C12" s="60"/>
      <c r="D12" s="61"/>
      <c r="G12" t="s">
        <v>12</v>
      </c>
      <c r="H12" s="63">
        <v>135</v>
      </c>
      <c r="I12" s="63">
        <v>1.1000000000000001</v>
      </c>
      <c r="J12" s="64">
        <v>0.5</v>
      </c>
      <c r="K12" s="58">
        <v>45292</v>
      </c>
    </row>
    <row r="13" spans="1:19" x14ac:dyDescent="0.25">
      <c r="G13" t="s">
        <v>12</v>
      </c>
      <c r="H13" s="62">
        <v>135</v>
      </c>
      <c r="I13" s="63">
        <v>1.5</v>
      </c>
      <c r="J13" s="64">
        <v>0.5</v>
      </c>
      <c r="K13" s="58">
        <v>46023</v>
      </c>
    </row>
    <row r="14" spans="1:19" x14ac:dyDescent="0.25">
      <c r="G14" t="s">
        <v>29</v>
      </c>
      <c r="H14" s="62">
        <v>120</v>
      </c>
      <c r="I14" s="63">
        <v>0</v>
      </c>
      <c r="J14" s="64">
        <v>0.5</v>
      </c>
      <c r="K14" s="58">
        <v>46023</v>
      </c>
    </row>
    <row r="15" spans="1:19" x14ac:dyDescent="0.25">
      <c r="G15" t="s">
        <v>132</v>
      </c>
      <c r="H15" s="62">
        <v>100</v>
      </c>
      <c r="I15" s="63">
        <v>1.5</v>
      </c>
      <c r="J15" s="64">
        <v>0.5</v>
      </c>
      <c r="K15" s="58">
        <v>46023</v>
      </c>
    </row>
    <row r="16" spans="1:19" x14ac:dyDescent="0.25">
      <c r="G16" t="s">
        <v>270</v>
      </c>
      <c r="H16" s="63">
        <v>100</v>
      </c>
      <c r="I16" s="63">
        <v>0</v>
      </c>
      <c r="J16" s="64">
        <v>0.5</v>
      </c>
      <c r="K16" s="58">
        <v>45292</v>
      </c>
    </row>
    <row r="17" spans="7:11" x14ac:dyDescent="0.25">
      <c r="G17" t="s">
        <v>270</v>
      </c>
      <c r="H17" s="63">
        <v>110</v>
      </c>
      <c r="I17" s="63">
        <v>0</v>
      </c>
      <c r="J17" s="64">
        <v>0.5</v>
      </c>
      <c r="K17" s="58">
        <v>46023</v>
      </c>
    </row>
    <row r="18" spans="7:11" x14ac:dyDescent="0.25">
      <c r="G18" t="s">
        <v>270</v>
      </c>
      <c r="H18" s="62">
        <v>120</v>
      </c>
      <c r="I18" s="63">
        <v>0</v>
      </c>
      <c r="J18" s="64">
        <v>0.5</v>
      </c>
      <c r="K18" s="58">
        <v>46082</v>
      </c>
    </row>
    <row r="19" spans="7:11" x14ac:dyDescent="0.25">
      <c r="G19" t="s">
        <v>132</v>
      </c>
      <c r="H19" s="62">
        <v>150</v>
      </c>
      <c r="I19" s="63">
        <v>1.5</v>
      </c>
      <c r="J19" s="64">
        <v>0.5</v>
      </c>
      <c r="K19" s="58">
        <v>46143</v>
      </c>
    </row>
    <row r="20" spans="7:11" x14ac:dyDescent="0.25">
      <c r="H20" s="59"/>
    </row>
    <row r="21" spans="7:11" x14ac:dyDescent="0.25">
      <c r="H21" s="59"/>
    </row>
    <row r="22" spans="7:11" x14ac:dyDescent="0.25">
      <c r="H22" s="59"/>
    </row>
    <row r="23" spans="7:11" x14ac:dyDescent="0.25">
      <c r="H23" s="59"/>
    </row>
    <row r="24" spans="7:11" x14ac:dyDescent="0.25">
      <c r="H24" s="59"/>
    </row>
    <row r="25" spans="7:11" x14ac:dyDescent="0.25">
      <c r="H25" s="59"/>
    </row>
  </sheetData>
  <phoneticPr fontId="6" type="noConversion"/>
  <pageMargins left="0.7" right="0.7" top="0.75" bottom="0.75" header="0.3" footer="0.3"/>
  <tableParts count="3">
    <tablePart r:id="rId1"/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D985372-E7E6-496C-A1BC-396AAC93971F}">
          <x14:formula1>
            <xm:f>Klienci!$A$2:$A$5</xm:f>
          </x14:formula1>
          <xm:sqref>A2:A8</xm:sqref>
        </x14:dataValidation>
        <x14:dataValidation type="list" allowBlank="1" showInputMessage="1" showErrorMessage="1" xr:uid="{A840A600-A3DF-4221-8905-51B98E4C3621}">
          <x14:formula1>
            <xm:f>Technicy!$A$2:$A$11</xm:f>
          </x14:formula1>
          <xm:sqref>G2:G19</xm:sqref>
        </x14:dataValidation>
        <x14:dataValidation type="list" allowBlank="1" showInputMessage="1" showErrorMessage="1" xr:uid="{F89CE44D-13ED-438B-BB6B-AD7AF3F55569}">
          <x14:formula1>
            <xm:f>Klienci!$A$2:$A$6</xm:f>
          </x14:formula1>
          <xm:sqref>A9:A10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C794C-F415-413C-862E-1CE44A3E2BF8}">
  <sheetPr codeName="Arkusz1">
    <tabColor rgb="FFFF0000"/>
  </sheetPr>
  <dimension ref="A1:J19"/>
  <sheetViews>
    <sheetView workbookViewId="0">
      <selection activeCell="A21" sqref="A21"/>
    </sheetView>
  </sheetViews>
  <sheetFormatPr defaultRowHeight="15" x14ac:dyDescent="0.25"/>
  <cols>
    <col min="1" max="1" width="12.42578125" customWidth="1"/>
    <col min="2" max="2" width="12.140625" bestFit="1" customWidth="1"/>
    <col min="3" max="3" width="19.7109375" customWidth="1"/>
    <col min="4" max="4" width="16" customWidth="1"/>
    <col min="6" max="6" width="17.85546875" bestFit="1" customWidth="1"/>
    <col min="7" max="7" width="15.5703125" customWidth="1"/>
    <col min="8" max="8" width="15.28515625" customWidth="1"/>
  </cols>
  <sheetData>
    <row r="1" spans="1:10" x14ac:dyDescent="0.25">
      <c r="A1" s="43" t="s">
        <v>34</v>
      </c>
      <c r="B1" s="43" t="s">
        <v>31</v>
      </c>
      <c r="C1" s="43" t="s">
        <v>32</v>
      </c>
      <c r="D1" s="43" t="s">
        <v>33</v>
      </c>
      <c r="E1" s="43" t="s">
        <v>56</v>
      </c>
      <c r="F1" s="43" t="s">
        <v>35</v>
      </c>
      <c r="G1" s="43" t="s">
        <v>36</v>
      </c>
      <c r="H1" s="43" t="s">
        <v>37</v>
      </c>
    </row>
    <row r="2" spans="1:10" x14ac:dyDescent="0.25">
      <c r="A2" s="57" t="s">
        <v>54</v>
      </c>
      <c r="B2" t="s">
        <v>51</v>
      </c>
      <c r="C2" t="s">
        <v>52</v>
      </c>
      <c r="D2" t="s">
        <v>53</v>
      </c>
      <c r="E2">
        <v>850</v>
      </c>
      <c r="J2" t="str" cm="1">
        <f t="array" ref="J2:J13">_xlfn.UNIQUE(Tab_Turbiny[Farma])</f>
        <v>Mykanów</v>
      </c>
    </row>
    <row r="3" spans="1:10" x14ac:dyDescent="0.25">
      <c r="A3" s="57" t="s">
        <v>55</v>
      </c>
      <c r="B3" t="s">
        <v>51</v>
      </c>
      <c r="C3" t="s">
        <v>52</v>
      </c>
      <c r="D3" t="s">
        <v>53</v>
      </c>
      <c r="E3">
        <v>850</v>
      </c>
      <c r="J3" t="str">
        <v>Oprzężów</v>
      </c>
    </row>
    <row r="4" spans="1:10" x14ac:dyDescent="0.25">
      <c r="A4" s="57" t="s">
        <v>103</v>
      </c>
      <c r="B4" t="s">
        <v>99</v>
      </c>
      <c r="C4" t="s">
        <v>52</v>
      </c>
      <c r="D4" t="s">
        <v>53</v>
      </c>
      <c r="E4">
        <v>850</v>
      </c>
      <c r="J4" t="str">
        <v xml:space="preserve">Regnów </v>
      </c>
    </row>
    <row r="5" spans="1:10" x14ac:dyDescent="0.25">
      <c r="A5" s="57" t="s">
        <v>104</v>
      </c>
      <c r="B5" t="s">
        <v>99</v>
      </c>
      <c r="C5" t="s">
        <v>106</v>
      </c>
      <c r="D5" t="s">
        <v>105</v>
      </c>
      <c r="E5">
        <v>850</v>
      </c>
      <c r="J5" t="str">
        <v>Rypin</v>
      </c>
    </row>
    <row r="6" spans="1:10" x14ac:dyDescent="0.25">
      <c r="A6" s="57" t="s">
        <v>108</v>
      </c>
      <c r="B6" t="s">
        <v>99</v>
      </c>
      <c r="C6" t="s">
        <v>106</v>
      </c>
      <c r="D6" t="s">
        <v>107</v>
      </c>
      <c r="E6">
        <v>1750</v>
      </c>
      <c r="J6" t="str">
        <v>Bartki</v>
      </c>
    </row>
    <row r="7" spans="1:10" x14ac:dyDescent="0.25">
      <c r="A7" s="57" t="s">
        <v>109</v>
      </c>
      <c r="B7" t="s">
        <v>99</v>
      </c>
      <c r="C7" t="s">
        <v>106</v>
      </c>
      <c r="D7" t="s">
        <v>107</v>
      </c>
      <c r="E7">
        <v>1750</v>
      </c>
      <c r="J7" t="str">
        <v>Ciemniewko</v>
      </c>
    </row>
    <row r="8" spans="1:10" x14ac:dyDescent="0.25">
      <c r="A8" s="57" t="s">
        <v>111</v>
      </c>
      <c r="B8" t="s">
        <v>100</v>
      </c>
      <c r="C8" t="s">
        <v>106</v>
      </c>
      <c r="D8" t="s">
        <v>110</v>
      </c>
      <c r="E8">
        <v>2000</v>
      </c>
      <c r="J8" t="str">
        <v>Zawada</v>
      </c>
    </row>
    <row r="9" spans="1:10" x14ac:dyDescent="0.25">
      <c r="A9" s="57" t="s">
        <v>112</v>
      </c>
      <c r="B9" t="s">
        <v>100</v>
      </c>
      <c r="C9" t="s">
        <v>106</v>
      </c>
      <c r="D9" t="s">
        <v>110</v>
      </c>
      <c r="E9">
        <v>2000</v>
      </c>
      <c r="J9" t="str">
        <v>Rakoniewice</v>
      </c>
    </row>
    <row r="10" spans="1:10" x14ac:dyDescent="0.25">
      <c r="A10" s="57" t="s">
        <v>113</v>
      </c>
      <c r="B10" t="s">
        <v>100</v>
      </c>
      <c r="C10" t="s">
        <v>106</v>
      </c>
      <c r="D10" t="s">
        <v>110</v>
      </c>
      <c r="E10">
        <v>2000</v>
      </c>
      <c r="J10" t="str">
        <v>Malice</v>
      </c>
    </row>
    <row r="11" spans="1:10" x14ac:dyDescent="0.25">
      <c r="A11" s="57" t="s">
        <v>102</v>
      </c>
      <c r="B11" t="s">
        <v>101</v>
      </c>
      <c r="C11" t="s">
        <v>52</v>
      </c>
      <c r="D11" t="s">
        <v>53</v>
      </c>
      <c r="E11">
        <v>850</v>
      </c>
      <c r="J11" t="str">
        <v>Tomaszów</v>
      </c>
    </row>
    <row r="12" spans="1:10" x14ac:dyDescent="0.25">
      <c r="A12" s="57" t="s">
        <v>115</v>
      </c>
      <c r="B12" t="s">
        <v>114</v>
      </c>
      <c r="C12" t="s">
        <v>106</v>
      </c>
      <c r="D12" t="s">
        <v>107</v>
      </c>
      <c r="E12">
        <v>1750</v>
      </c>
      <c r="J12" t="str">
        <v>Rękoraj</v>
      </c>
    </row>
    <row r="13" spans="1:10" x14ac:dyDescent="0.25">
      <c r="A13" s="57" t="s">
        <v>77</v>
      </c>
      <c r="B13" t="s">
        <v>78</v>
      </c>
      <c r="C13" t="s">
        <v>84</v>
      </c>
      <c r="D13" t="s">
        <v>116</v>
      </c>
      <c r="E13">
        <v>1500</v>
      </c>
      <c r="J13">
        <v>0</v>
      </c>
    </row>
    <row r="14" spans="1:10" x14ac:dyDescent="0.25">
      <c r="A14" s="57" t="s">
        <v>119</v>
      </c>
      <c r="B14" t="s">
        <v>117</v>
      </c>
      <c r="C14" t="s">
        <v>106</v>
      </c>
      <c r="D14" t="s">
        <v>118</v>
      </c>
      <c r="E14">
        <v>2000</v>
      </c>
    </row>
    <row r="15" spans="1:10" x14ac:dyDescent="0.25">
      <c r="A15" s="57" t="s">
        <v>148</v>
      </c>
      <c r="B15" t="s">
        <v>128</v>
      </c>
      <c r="C15" t="s">
        <v>52</v>
      </c>
      <c r="D15" t="s">
        <v>53</v>
      </c>
      <c r="E15">
        <v>850</v>
      </c>
    </row>
    <row r="16" spans="1:10" x14ac:dyDescent="0.25">
      <c r="A16" s="57" t="s">
        <v>149</v>
      </c>
      <c r="B16" t="s">
        <v>129</v>
      </c>
      <c r="C16" t="s">
        <v>106</v>
      </c>
      <c r="D16" t="s">
        <v>105</v>
      </c>
      <c r="E16">
        <v>850</v>
      </c>
    </row>
    <row r="17" spans="1:5" x14ac:dyDescent="0.25">
      <c r="A17" s="57" t="s">
        <v>131</v>
      </c>
      <c r="B17" t="s">
        <v>130</v>
      </c>
      <c r="C17" t="s">
        <v>106</v>
      </c>
      <c r="D17" t="s">
        <v>118</v>
      </c>
      <c r="E17">
        <v>2000</v>
      </c>
    </row>
    <row r="18" spans="1:5" x14ac:dyDescent="0.25">
      <c r="A18" s="57" t="s">
        <v>107</v>
      </c>
      <c r="B18" t="s">
        <v>258</v>
      </c>
      <c r="C18" t="s">
        <v>106</v>
      </c>
      <c r="D18" t="s">
        <v>107</v>
      </c>
      <c r="E18">
        <v>1750</v>
      </c>
    </row>
    <row r="19" spans="1:5" x14ac:dyDescent="0.25">
      <c r="A19" s="57"/>
    </row>
  </sheetData>
  <phoneticPr fontId="6" type="noConversion"/>
  <conditionalFormatting sqref="A1:A104857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B941-A28A-44AF-AB6D-B4655A6B0B2D}">
  <sheetPr codeName="Arkusz2">
    <tabColor rgb="FFFF0000"/>
  </sheetPr>
  <dimension ref="A1:O11"/>
  <sheetViews>
    <sheetView workbookViewId="0">
      <selection activeCell="T8" sqref="T8"/>
    </sheetView>
  </sheetViews>
  <sheetFormatPr defaultRowHeight="15" x14ac:dyDescent="0.25"/>
  <cols>
    <col min="1" max="12" width="13.85546875" customWidth="1"/>
    <col min="14" max="14" width="25.28515625" bestFit="1" customWidth="1"/>
    <col min="15" max="15" width="14.42578125" bestFit="1" customWidth="1"/>
  </cols>
  <sheetData>
    <row r="1" spans="1:15" x14ac:dyDescent="0.25">
      <c r="A1" s="43" t="s">
        <v>156</v>
      </c>
      <c r="B1" s="43" t="s">
        <v>0</v>
      </c>
      <c r="C1" s="43" t="s">
        <v>1</v>
      </c>
      <c r="D1" s="43" t="s">
        <v>2</v>
      </c>
      <c r="E1" s="43" t="s">
        <v>3</v>
      </c>
      <c r="F1" s="43" t="s">
        <v>4</v>
      </c>
      <c r="G1" s="43" t="s">
        <v>5</v>
      </c>
      <c r="H1" s="43" t="s">
        <v>6</v>
      </c>
      <c r="I1" s="43" t="s">
        <v>7</v>
      </c>
      <c r="J1" s="43" t="s">
        <v>8</v>
      </c>
      <c r="K1" s="43" t="s">
        <v>9</v>
      </c>
      <c r="L1" s="43" t="s">
        <v>10</v>
      </c>
      <c r="N1" t="s">
        <v>144</v>
      </c>
      <c r="O1" t="s">
        <v>179</v>
      </c>
    </row>
    <row r="2" spans="1:15" x14ac:dyDescent="0.25">
      <c r="A2" s="1" t="s">
        <v>12</v>
      </c>
      <c r="B2" t="s">
        <v>11</v>
      </c>
      <c r="C2" t="s">
        <v>12</v>
      </c>
      <c r="D2" t="s">
        <v>13</v>
      </c>
      <c r="E2" s="1" t="s">
        <v>14</v>
      </c>
      <c r="F2" s="1">
        <v>135</v>
      </c>
      <c r="G2" s="1">
        <v>1.5</v>
      </c>
      <c r="H2" s="1" t="s">
        <v>14</v>
      </c>
      <c r="I2" s="1" t="s">
        <v>15</v>
      </c>
      <c r="J2" s="1" t="s">
        <v>15</v>
      </c>
      <c r="K2" s="1" t="s">
        <v>14</v>
      </c>
      <c r="L2" s="1" t="s">
        <v>14</v>
      </c>
      <c r="N2" t="s">
        <v>145</v>
      </c>
      <c r="O2" s="1" t="s">
        <v>14</v>
      </c>
    </row>
    <row r="3" spans="1:15" x14ac:dyDescent="0.25">
      <c r="A3" s="1" t="s">
        <v>269</v>
      </c>
      <c r="B3" t="s">
        <v>16</v>
      </c>
      <c r="C3" t="s">
        <v>17</v>
      </c>
      <c r="D3" t="s">
        <v>18</v>
      </c>
      <c r="E3" s="1" t="s">
        <v>19</v>
      </c>
      <c r="F3" s="1">
        <v>135</v>
      </c>
      <c r="G3" s="1">
        <v>1.5</v>
      </c>
      <c r="H3" s="1" t="s">
        <v>14</v>
      </c>
      <c r="I3" s="1" t="s">
        <v>15</v>
      </c>
      <c r="J3" s="1" t="s">
        <v>15</v>
      </c>
      <c r="K3" s="1" t="s">
        <v>14</v>
      </c>
      <c r="L3" s="1" t="s">
        <v>14</v>
      </c>
      <c r="N3" t="s">
        <v>146</v>
      </c>
      <c r="O3" s="1" t="s">
        <v>19</v>
      </c>
    </row>
    <row r="4" spans="1:15" x14ac:dyDescent="0.25">
      <c r="A4" s="1" t="s">
        <v>270</v>
      </c>
      <c r="B4" t="s">
        <v>20</v>
      </c>
      <c r="C4" t="s">
        <v>21</v>
      </c>
      <c r="D4" t="s">
        <v>18</v>
      </c>
      <c r="E4" s="1" t="s">
        <v>14</v>
      </c>
      <c r="F4" s="1">
        <v>120</v>
      </c>
      <c r="G4" s="1">
        <v>1.5</v>
      </c>
      <c r="H4" s="1" t="s">
        <v>14</v>
      </c>
      <c r="I4" s="1" t="s">
        <v>15</v>
      </c>
      <c r="J4" s="1" t="s">
        <v>15</v>
      </c>
      <c r="K4" s="1" t="s">
        <v>14</v>
      </c>
      <c r="L4" s="1" t="s">
        <v>14</v>
      </c>
      <c r="N4" t="s">
        <v>274</v>
      </c>
    </row>
    <row r="5" spans="1:15" x14ac:dyDescent="0.25">
      <c r="A5" s="1" t="s">
        <v>271</v>
      </c>
      <c r="B5" t="s">
        <v>22</v>
      </c>
      <c r="C5" t="s">
        <v>23</v>
      </c>
      <c r="D5" t="s">
        <v>18</v>
      </c>
      <c r="E5" s="1" t="s">
        <v>14</v>
      </c>
      <c r="F5" s="1">
        <v>120</v>
      </c>
      <c r="G5" s="1">
        <v>1.5</v>
      </c>
      <c r="H5" s="1" t="s">
        <v>14</v>
      </c>
      <c r="I5" s="1" t="s">
        <v>15</v>
      </c>
      <c r="J5" s="1" t="s">
        <v>15</v>
      </c>
      <c r="K5" s="1" t="s">
        <v>14</v>
      </c>
      <c r="L5" s="1" t="s">
        <v>14</v>
      </c>
    </row>
    <row r="6" spans="1:15" x14ac:dyDescent="0.25">
      <c r="A6" s="1" t="s">
        <v>25</v>
      </c>
      <c r="B6" t="s">
        <v>24</v>
      </c>
      <c r="C6" t="s">
        <v>25</v>
      </c>
      <c r="D6" t="s">
        <v>18</v>
      </c>
      <c r="E6" s="1" t="s">
        <v>14</v>
      </c>
      <c r="F6" s="1">
        <v>100</v>
      </c>
      <c r="G6" s="1">
        <v>1.5</v>
      </c>
      <c r="H6" s="1" t="s">
        <v>14</v>
      </c>
      <c r="I6" s="1" t="s">
        <v>15</v>
      </c>
      <c r="J6" s="1" t="s">
        <v>15</v>
      </c>
      <c r="K6" s="1" t="s">
        <v>14</v>
      </c>
      <c r="L6" s="1" t="s">
        <v>14</v>
      </c>
    </row>
    <row r="7" spans="1:15" x14ac:dyDescent="0.25">
      <c r="A7" s="1" t="s">
        <v>272</v>
      </c>
      <c r="B7" t="s">
        <v>26</v>
      </c>
      <c r="C7" t="s">
        <v>27</v>
      </c>
      <c r="D7" t="s">
        <v>18</v>
      </c>
      <c r="E7" s="1" t="s">
        <v>14</v>
      </c>
      <c r="F7" s="1">
        <v>100</v>
      </c>
      <c r="G7" s="1">
        <v>1.5</v>
      </c>
      <c r="H7" s="1" t="s">
        <v>14</v>
      </c>
      <c r="I7" s="1" t="s">
        <v>15</v>
      </c>
      <c r="J7" s="1" t="s">
        <v>15</v>
      </c>
      <c r="K7" s="1" t="s">
        <v>14</v>
      </c>
      <c r="L7" s="1" t="s">
        <v>14</v>
      </c>
    </row>
    <row r="8" spans="1:15" x14ac:dyDescent="0.25">
      <c r="A8" s="1" t="s">
        <v>29</v>
      </c>
      <c r="B8" t="s">
        <v>28</v>
      </c>
      <c r="C8" t="s">
        <v>29</v>
      </c>
      <c r="D8" t="s">
        <v>18</v>
      </c>
      <c r="E8" s="1" t="s">
        <v>14</v>
      </c>
      <c r="F8" s="1">
        <v>120</v>
      </c>
      <c r="G8" s="1">
        <v>1.5</v>
      </c>
      <c r="H8" s="1" t="s">
        <v>14</v>
      </c>
      <c r="I8" s="1" t="s">
        <v>15</v>
      </c>
      <c r="J8" s="1" t="s">
        <v>15</v>
      </c>
      <c r="K8" s="1" t="s">
        <v>14</v>
      </c>
      <c r="L8" s="1" t="s">
        <v>14</v>
      </c>
    </row>
    <row r="9" spans="1:15" x14ac:dyDescent="0.25">
      <c r="A9" s="1" t="s">
        <v>268</v>
      </c>
      <c r="B9" t="s">
        <v>276</v>
      </c>
      <c r="C9" t="s">
        <v>275</v>
      </c>
      <c r="D9" t="s">
        <v>277</v>
      </c>
      <c r="E9" s="1" t="s">
        <v>14</v>
      </c>
      <c r="F9" s="1">
        <v>150</v>
      </c>
      <c r="G9" s="1">
        <v>1.8</v>
      </c>
      <c r="H9" s="1" t="s">
        <v>14</v>
      </c>
      <c r="I9" s="1" t="s">
        <v>15</v>
      </c>
      <c r="J9" s="1" t="s">
        <v>15</v>
      </c>
      <c r="K9" s="1" t="s">
        <v>14</v>
      </c>
      <c r="L9" s="1" t="s">
        <v>14</v>
      </c>
    </row>
    <row r="10" spans="1:15" x14ac:dyDescent="0.25">
      <c r="A10" s="1" t="s">
        <v>30</v>
      </c>
      <c r="B10" t="s">
        <v>22</v>
      </c>
      <c r="C10" t="s">
        <v>30</v>
      </c>
      <c r="D10" t="s">
        <v>18</v>
      </c>
      <c r="E10" s="1" t="s">
        <v>14</v>
      </c>
      <c r="F10" s="1">
        <v>120</v>
      </c>
      <c r="G10" s="1">
        <v>1.5</v>
      </c>
      <c r="H10" s="1" t="s">
        <v>14</v>
      </c>
      <c r="I10" s="1" t="s">
        <v>15</v>
      </c>
      <c r="J10" s="1" t="s">
        <v>15</v>
      </c>
      <c r="K10" s="1" t="s">
        <v>14</v>
      </c>
      <c r="L10" s="1" t="s">
        <v>14</v>
      </c>
    </row>
    <row r="11" spans="1:15" x14ac:dyDescent="0.25">
      <c r="A11" s="1" t="s">
        <v>132</v>
      </c>
      <c r="B11" t="s">
        <v>132</v>
      </c>
      <c r="C11" t="s">
        <v>133</v>
      </c>
      <c r="D11" t="s">
        <v>18</v>
      </c>
      <c r="E11" s="1" t="s">
        <v>14</v>
      </c>
      <c r="F11" s="1">
        <v>120</v>
      </c>
      <c r="G11" s="1">
        <v>1.5</v>
      </c>
      <c r="H11" s="1" t="s">
        <v>14</v>
      </c>
      <c r="I11" s="1" t="s">
        <v>15</v>
      </c>
      <c r="J11" s="1" t="s">
        <v>15</v>
      </c>
      <c r="K11" s="1" t="s">
        <v>14</v>
      </c>
      <c r="L11" s="1" t="s">
        <v>14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272C5-E485-4836-97C1-90FD398E9B73}">
  <sheetPr>
    <tabColor rgb="FF002060"/>
  </sheetPr>
  <dimension ref="A1:F31"/>
  <sheetViews>
    <sheetView workbookViewId="0">
      <selection activeCell="F32" sqref="F32"/>
    </sheetView>
  </sheetViews>
  <sheetFormatPr defaultRowHeight="15" x14ac:dyDescent="0.25"/>
  <cols>
    <col min="1" max="1" width="26.140625" style="1" customWidth="1"/>
    <col min="2" max="2" width="46" style="1" bestFit="1" customWidth="1"/>
    <col min="3" max="3" width="18.85546875" style="1" customWidth="1"/>
    <col min="4" max="5" width="35.140625" style="1" customWidth="1"/>
  </cols>
  <sheetData>
    <row r="1" spans="1:6" x14ac:dyDescent="0.25">
      <c r="A1" s="1" t="s">
        <v>187</v>
      </c>
      <c r="B1" s="1" t="s">
        <v>188</v>
      </c>
      <c r="C1" s="1" t="s">
        <v>189</v>
      </c>
      <c r="D1" s="1" t="s">
        <v>190</v>
      </c>
      <c r="E1" s="1" t="s">
        <v>191</v>
      </c>
      <c r="F1" s="1" t="s">
        <v>251</v>
      </c>
    </row>
    <row r="2" spans="1:6" x14ac:dyDescent="0.25">
      <c r="A2" s="69" t="s">
        <v>227</v>
      </c>
      <c r="B2" s="65" t="s">
        <v>198</v>
      </c>
      <c r="C2" s="1">
        <v>20</v>
      </c>
      <c r="F2" s="1"/>
    </row>
    <row r="3" spans="1:6" x14ac:dyDescent="0.25">
      <c r="A3" s="68">
        <v>149139</v>
      </c>
      <c r="B3" s="65" t="s">
        <v>199</v>
      </c>
      <c r="C3" s="1">
        <v>20</v>
      </c>
      <c r="F3" s="1"/>
    </row>
    <row r="4" spans="1:6" x14ac:dyDescent="0.25">
      <c r="A4" s="69" t="s">
        <v>228</v>
      </c>
      <c r="B4" s="65" t="s">
        <v>200</v>
      </c>
      <c r="C4" s="1">
        <v>20</v>
      </c>
      <c r="F4" s="1"/>
    </row>
    <row r="5" spans="1:6" x14ac:dyDescent="0.25">
      <c r="A5" s="69" t="s">
        <v>229</v>
      </c>
      <c r="B5" s="65" t="s">
        <v>201</v>
      </c>
      <c r="C5" s="1">
        <v>20</v>
      </c>
      <c r="F5" s="1"/>
    </row>
    <row r="6" spans="1:6" x14ac:dyDescent="0.25">
      <c r="A6" s="70">
        <v>149107</v>
      </c>
      <c r="B6" s="65" t="s">
        <v>202</v>
      </c>
      <c r="C6" s="1">
        <v>20</v>
      </c>
      <c r="F6" s="1"/>
    </row>
    <row r="7" spans="1:6" x14ac:dyDescent="0.25">
      <c r="A7" s="69" t="s">
        <v>230</v>
      </c>
      <c r="B7" s="65" t="s">
        <v>203</v>
      </c>
      <c r="C7" s="1">
        <v>20</v>
      </c>
      <c r="F7" s="1"/>
    </row>
    <row r="8" spans="1:6" x14ac:dyDescent="0.25">
      <c r="A8" s="67" t="s">
        <v>231</v>
      </c>
      <c r="B8" s="65" t="s">
        <v>204</v>
      </c>
      <c r="C8" s="1">
        <v>20</v>
      </c>
      <c r="F8" s="1"/>
    </row>
    <row r="9" spans="1:6" x14ac:dyDescent="0.25">
      <c r="A9" s="69" t="s">
        <v>232</v>
      </c>
      <c r="B9" s="65" t="s">
        <v>205</v>
      </c>
      <c r="C9" s="1">
        <v>20</v>
      </c>
      <c r="F9" s="1"/>
    </row>
    <row r="10" spans="1:6" x14ac:dyDescent="0.25">
      <c r="A10" s="69" t="s">
        <v>233</v>
      </c>
      <c r="B10" s="65" t="s">
        <v>206</v>
      </c>
      <c r="C10" s="1">
        <v>20</v>
      </c>
      <c r="F10" s="1"/>
    </row>
    <row r="11" spans="1:6" x14ac:dyDescent="0.25">
      <c r="A11" s="69" t="s">
        <v>234</v>
      </c>
      <c r="B11" s="65" t="s">
        <v>207</v>
      </c>
      <c r="C11" s="1">
        <v>20</v>
      </c>
      <c r="F11" s="1"/>
    </row>
    <row r="12" spans="1:6" x14ac:dyDescent="0.25">
      <c r="A12" s="70" t="s">
        <v>235</v>
      </c>
      <c r="B12" s="65" t="s">
        <v>208</v>
      </c>
      <c r="C12" s="1">
        <v>20</v>
      </c>
      <c r="F12" s="1"/>
    </row>
    <row r="13" spans="1:6" x14ac:dyDescent="0.25">
      <c r="A13" s="68">
        <v>50116</v>
      </c>
      <c r="B13" s="65" t="s">
        <v>209</v>
      </c>
      <c r="C13" s="1">
        <v>20</v>
      </c>
      <c r="F13" s="1"/>
    </row>
    <row r="14" spans="1:6" x14ac:dyDescent="0.25">
      <c r="A14" s="67" t="s">
        <v>236</v>
      </c>
      <c r="B14" s="66" t="s">
        <v>210</v>
      </c>
      <c r="C14" s="1">
        <v>20</v>
      </c>
      <c r="F14" s="1"/>
    </row>
    <row r="15" spans="1:6" x14ac:dyDescent="0.25">
      <c r="A15" s="67" t="s">
        <v>237</v>
      </c>
      <c r="B15" s="66" t="s">
        <v>211</v>
      </c>
      <c r="C15" s="1">
        <v>20</v>
      </c>
      <c r="F15" s="1"/>
    </row>
    <row r="16" spans="1:6" x14ac:dyDescent="0.25">
      <c r="A16" s="67" t="s">
        <v>238</v>
      </c>
      <c r="B16" s="67" t="s">
        <v>212</v>
      </c>
      <c r="C16" s="1">
        <v>20</v>
      </c>
      <c r="F16" s="1"/>
    </row>
    <row r="17" spans="1:6" x14ac:dyDescent="0.25">
      <c r="A17" s="67" t="s">
        <v>239</v>
      </c>
      <c r="B17" s="67" t="s">
        <v>213</v>
      </c>
      <c r="C17" s="1">
        <v>20</v>
      </c>
      <c r="F17" s="1"/>
    </row>
    <row r="18" spans="1:6" x14ac:dyDescent="0.25">
      <c r="A18" s="68" t="s">
        <v>240</v>
      </c>
      <c r="B18" s="68" t="s">
        <v>214</v>
      </c>
      <c r="C18" s="1">
        <v>20</v>
      </c>
      <c r="F18" s="1"/>
    </row>
    <row r="19" spans="1:6" x14ac:dyDescent="0.25">
      <c r="A19" s="71" t="s">
        <v>241</v>
      </c>
      <c r="B19" s="65" t="s">
        <v>215</v>
      </c>
      <c r="C19" s="1">
        <v>20</v>
      </c>
      <c r="F19" s="1"/>
    </row>
    <row r="20" spans="1:6" x14ac:dyDescent="0.25">
      <c r="A20" s="70" t="s">
        <v>242</v>
      </c>
      <c r="B20" s="65" t="s">
        <v>216</v>
      </c>
      <c r="C20" s="1">
        <v>20</v>
      </c>
      <c r="F20" s="1"/>
    </row>
    <row r="21" spans="1:6" x14ac:dyDescent="0.25">
      <c r="A21" s="70" t="s">
        <v>243</v>
      </c>
      <c r="B21" s="65" t="s">
        <v>217</v>
      </c>
      <c r="C21" s="1">
        <v>20</v>
      </c>
      <c r="F21" s="1"/>
    </row>
    <row r="22" spans="1:6" x14ac:dyDescent="0.25">
      <c r="A22" s="72">
        <v>149191</v>
      </c>
      <c r="B22" s="65" t="s">
        <v>218</v>
      </c>
      <c r="C22" s="1">
        <v>20</v>
      </c>
      <c r="F22" s="1"/>
    </row>
    <row r="23" spans="1:6" x14ac:dyDescent="0.25">
      <c r="A23" s="72">
        <v>50591</v>
      </c>
      <c r="B23" s="65" t="s">
        <v>219</v>
      </c>
      <c r="C23" s="1">
        <v>20</v>
      </c>
      <c r="F23" s="1"/>
    </row>
    <row r="24" spans="1:6" x14ac:dyDescent="0.25">
      <c r="A24" s="70" t="s">
        <v>244</v>
      </c>
      <c r="B24" s="65" t="s">
        <v>220</v>
      </c>
      <c r="C24" s="1">
        <v>20</v>
      </c>
      <c r="F24" s="1"/>
    </row>
    <row r="25" spans="1:6" x14ac:dyDescent="0.25">
      <c r="A25" s="70">
        <v>181920</v>
      </c>
      <c r="B25" s="65" t="s">
        <v>221</v>
      </c>
      <c r="C25" s="1">
        <v>20</v>
      </c>
      <c r="F25" s="1"/>
    </row>
    <row r="26" spans="1:6" x14ac:dyDescent="0.25">
      <c r="A26" s="70">
        <v>181921</v>
      </c>
      <c r="B26" s="65" t="s">
        <v>222</v>
      </c>
      <c r="C26" s="1">
        <v>20</v>
      </c>
      <c r="F26" s="1"/>
    </row>
    <row r="27" spans="1:6" x14ac:dyDescent="0.25">
      <c r="A27" s="70">
        <v>198001</v>
      </c>
      <c r="B27" s="65" t="s">
        <v>223</v>
      </c>
      <c r="C27" s="1">
        <v>20</v>
      </c>
      <c r="F27" s="1"/>
    </row>
    <row r="28" spans="1:6" x14ac:dyDescent="0.25">
      <c r="A28" s="70" t="s">
        <v>245</v>
      </c>
      <c r="B28" s="65" t="s">
        <v>224</v>
      </c>
      <c r="C28" s="1">
        <v>20</v>
      </c>
      <c r="F28" s="1"/>
    </row>
    <row r="29" spans="1:6" x14ac:dyDescent="0.25">
      <c r="A29" s="70" t="s">
        <v>246</v>
      </c>
      <c r="B29" s="65" t="s">
        <v>225</v>
      </c>
      <c r="C29" s="1">
        <v>20</v>
      </c>
      <c r="F29" s="1"/>
    </row>
    <row r="30" spans="1:6" x14ac:dyDescent="0.25">
      <c r="A30" s="70">
        <v>218150</v>
      </c>
      <c r="B30" s="65" t="s">
        <v>226</v>
      </c>
      <c r="C30" s="1">
        <v>20</v>
      </c>
      <c r="F30" s="1"/>
    </row>
    <row r="31" spans="1:6" x14ac:dyDescent="0.25">
      <c r="A31" s="74"/>
      <c r="B31" s="75" t="s">
        <v>250</v>
      </c>
      <c r="F31" s="1" t="s">
        <v>53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a b e l a 7 , T a b _ R a p o r t , T a b _ K l i e n c i ] ] > < / C u s t o m C o n t e n t > < / G e m i n i > 
</file>

<file path=customXml/item1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r z e w o d n i k   1 "   I d = " { 4 3 4 D 3 1 3 B - 8 5 D B - 4 0 8 C - 9 A 2 C - 1 4 A A 2 8 C 7 0 3 4 9 } "   T o u r I d = " 4 8 7 e 9 2 a e - 4 e d 8 - 4 c d 1 - 9 8 2 5 - 6 2 a 2 9 5 0 c 7 5 3 f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A g E A A A I B A a w 5 M Q c A A C e Z S U R B V H h e 7 X 0 H c x x H l u a r 9 g 0 0 v C F A A 4 n e i x R F j U R Z S t T q T r u j m X W z u 3 O j 3 Z k 1 c b s X c X / r I i 7 i 9 i 5 2 R i O N R j s j Q z l S t C L l S I A G J A A S 3 q N 9 9 7 3 v Z W Z V d a M b T h B F V N d H P m R W V r X L z K + e S V P W r z 8 8 U y Q f P n y s C w I 6 9 e H D x z r A + s 3 p s 7 6 G 8 u F j n e B r K B 8 + 1 h E + o X z 4 W E e w y f e 5 b / I 9 D L A s O r Z 3 O 9 2 c a 6 V c z q J C g U S K F V q H L 7 U l G C Q K B Y s 0 O X B e n / X x Q 8 J 6 8 y O f U D 8 E 9 u w 9 Q n v a A 5 T P 5 6 h 3 m K g j U a B Y K E / 9 E 0 H a 0 Z a j j 2 9 G K J l l x j C K z K p n t m f o + m i I D y w a X 3 A M C w u s Y g Q C A c l D g s E A h f j S z M w N y i Y n 5 L y P B w O f U A 8 I b d 0 7 6 c T O J s p n M 0 y i P G u f g o g B S O N O V 4 O F T I A W 0 j k q W B G 6 O R G i n p Y C T S e D N D I f E q K F Q k G K R I h m 7 5 3 T r / D x f Y E J d c 4 n 1 P e E R H 0 D v X B 0 F x W y a S E R y I L U 4 L u Q y A C v N V o K K M 8 b u T M V p h v j E d r X V a Q d n S F 6 6 5 O L 3 + l z f V S G 9 d u P f U K t N 0 4 + c Z j q w k T Z b N b W R O i 8 1 Q i 0 m o 6 N a 7 O Z D I W h c h h u A g E 4 D 6 1 k r s H 5 m W S A A u x r n e 2 P 0 v G e H F 0 b j d D R r X l q S Y T o m / 5 h u j X E N q e P d Y F P q H X E a y e O U S G X K j H p 0 M H T 6 R S b X F E a n Q u I r 7 Q a A g F T E + N M i C D l + H 0 T i Q Z + L 0 W m a h i f y V B z I k L s S o F h / L o c F Q t F C k e j d P Z O l O b T T D A m X V d j g U b n w / R f D u S Z d F n 6 7 O o 1 9 Q Y + 1 g y f U O u A P 3 v 2 O M 3 N T F A 4 H L Z N O w j y 6 L j F I n w l p U n y u R w F E T E o Q z W S o d y t h f i d 8 W e R Z v r D 9 Z i k p v y V P S l J R + e D F L K K d G k w Q s w p + 7 w 7 x X d 8 d R 9 r N P 7 + C 5 k i f X j p K z n n Y / W w f v v J e Z 9 Q a 8 T B 7 d u o p 6 O R N V B a j o 1 G S i b T r E V C 0 l m z W X T U x R q l G o G S C / M U r 6 v X R w 4 M Y V Y C Q 6 Z z d y M 0 k 2 J b r w I M o Q D k D b F 2 d R b Y z w r Q u x d 7 K c e + n 4 / V w X r L J 9 S a 8 N p T h y j D f o p b I 4 F Q 5 + 7 E 6 M k e 1 a E B o 2 E m x k c p G A x L p 0 2 n k 9 T W 3 q m v c F C A R s P A k g u r I R I 4 c m q 3 8 9 k I u 3 9 y K 6 q P S k n k h i l 3 E y v E W n T / 5 g B 9 f e 2 i n P O x M v i E W i X g J y 3 M T o r Z l s 4 W K G g V m F h p 0 U J X h s J 0 u D s j 1 / W N B m l X h y L b U s B 5 j E W F Q m F d o n B n K k j X R 0 r L V g K j n Y D Z l C U + U y V U I p e b W E I q d s K C / L 3 C + d u U m v P H s 1 Y C d l t R i b 6 s R J 4 6 f I Q y q T n K F / K U y T J Z 8 h k h B M j Q y w Q y Z L o 8 E K S d 7 T k 5 l 0 4 l p c x g d m Z a 5 x T u z 4 b k 9 e 5 w O t B R X 6 D m e K F E 4 6 w E b v 5 W I x O A 7 1 Z O d l M G g b b N 5 v J i z q Z o G 8 U 7 n u A r K t e L L 4 5 Y b 3 1 6 w d d Q y 6 A + F q V n D 2 6 n X C 5 H C + z j I G J n O t 7 M 9 B Q 1 N j X L d Z 9 d n 6 O n d z v + j 9 u E w 2 u T y S Q 1 N D T I 8 f j 4 B L W 1 t U r e j e T C A v t Q d f r I A X 8 U / b F 3 Z e Y f t N T p G z H K l H J 0 E c L 8 1 f i + I C j X W O X a K s i / I x I J U 3 b K N w G X g v W 2 T 6 g l 8 e p T R y i X X h A N M j 8 3 S 9 F Y j D t Z g O 7 e H a C R 2 Q A d 2 9 9 N N 0 f y t L 0 j I K R B E C I e X 0 y I 6 e l p a m p q k r E p k L C l t U 3 K 0 V m B 6 a k p a m p W x C z H + 7 1 R 4 r 5 M + z u z d H F g 6 Z A 5 c L g 7 S 1 f v r d 5 c d E j k a D q U G Q G p E A m 0 k t c p n 5 1 X F / g o A R P q o k + o K n j t x B F K J + e F K E N D Q z R e 3 E p d k W G a n Z u j n p 4 e J s Y M z c 7 O 0 t j Y G O 3 f v 1 c 0 F 3 D 9 e i 9 r o H E 6 e P C A O P d 5 N p 8 a E g k 5 B + D 9 U I 6 g x n J j S g A C E 1 u a 8 r R / U 3 b Z I I W b D G u F I Z a B O Q b 5 T c A i G k p R e u q 6 l P t w Y L 3 9 m U + o S n j t q c P i / 4 A Y j Y 2 N t o n n h v s Y 5 D C d D T h 9 + m N 6 4 Y X n J O / G 1 O Q E N b c 4 p t 7 o 6 C j F Y 3 F K N D i E c y O T t 9 h 8 i 9 I z j 6 b p 0 9 v V f S K g L l y k B T 2 h d j 3 g J p b J I 8 X v h K a K R o K U n r w k 5 T 4 U A q g m X 0 o F I f F U c o G G h 0 e k A y 1 H J g C a x p D p / v 1 h N v t i / P p h c e 4 B c 7 2 b T E B H R w f d u n 2 b P v z g t F w L g g E T 4 2 M 0 P j o i Z A J m 0 s s v X T O z 0 9 c L 7 t 9 o 8 k g l Y M G m a y q d o 3 D T 0 Y p 1 W K v i R / n K 5 M R j h + l 8 n / K Z W l t b K M G m W n n H c h 9 X Q k t L s w Q g B g f v 8 f s o Q s 2 w j 1 Q N h w 8 f o h d P v k D v v P O u E A w d t r W t n S 5 N 9 u g r i D o T e X r 6 k a U H W p f + V m t D p d 8 O w X e E 6 Z r O 5 C j Q 8 B i f r V y f t S b W 7 8 5 c + j 7 a Y U P i v / 7 o E N 3 p v 0 3 t 7 e 3 S Y T 7 + + F N 6 5 p m n 9 d n S z l U J U 0 y a r 7 / + t u Q 1 Q I p N x x i b d Y j 6 W W w u u U 0 p A H 7 Y t W v X 6 f h x h K Y V 3 L 5 S O F i k p l i R x u Y X a y n M 1 9 O c / Z 6 B w I T O M v A b j P k H z R y 0 m G g L / p S l 5 e 2 I G s G r x w / S j b 4 + m 0 w g D 4 i B P L A U m X C n x v n m 5 u Z F Z A I M g R B C R z 7 J 5 q T B u + / + Q U L p h k w g R 3 n g I c t + 1 N E t G e 6 0 u s C F B 0 M m o P T 3 4 / d C j K b K Y a J g 9 F F 9 t n b h + 1 A s j 2 1 r p 8 / P n q H u 7 i 6 b T B A E G q B 1 z F y 9 c u C a + / f v y x 2 6 X O u 4 Y a J / B g i r 4 7 U A f B G D V M 6 i 9 / s W R / F C + r b 3 0 u 6 U P R M i H i 5 S h D X X g 4 S p F w N z j D q D a Z s t x l g D s / C 5 m p V 3 z l x + s K 3 y k K G 7 p Z G a w j n b d z G d x A y w m g 7 0 w Y c f 0 f 5 9 e 6 j v x k 1 6 j H 0 e j M n U V R y A d W a H Y 9 l G N L q Y I P D P 3 n z z L b 6 r W 9 R 8 6 G e 6 t D J O M Y F G Z o N U K F r U F M / T p 6 6 5 e T 8 k 3 D c Q 5 C G o k 2 I + R 9 F 8 n z 5 T e 7 D e O V v b h H r 5 y E 4 2 W f L S y Q 2 Z C g U s u w j K A G x 9 I i H 5 p Q A i w p c A 8 P p 5 9 o k S j Y 1 y 7 M b F i 5 d o f G K C D h 4 4 Q M W 6 r f T N C u b q t d Y X Z E 4 e z L 6 H D e W k U n X A d c i k i t M t d a L G U N M + 1 D N 7 t w q Z 3 J o J A I H M 8 V J k w u w H Q y Z c O z J 8 T 3 U y P o Y f h O U T w M j I C I 2 M j t K x Y 4 / T n 7 x y i p r b N 6 + I T M C u t i w 9 u 3 1 j L K N A X T C 1 w C 5 a K D o R y l o C + 1 C 1 + W 9 X S 4 z N s a h N p r H R E a k Q C Q W z q Y b U z N G D p s q 5 f J 3 5 u T l J M Z V I d S K 8 L k u B c F x 2 L T o z 1 E 6 x U J E S k a I Q 6 8 p U D 3 W y S Q n g e L k B W j f g K x k f 6 m G D u Q E B J i + p F R A T l b 1 H V 4 3 X x r 8 A i 9 x U a k n C o S D 1 9 E A 7 q e g c p K 1 d d X g E G B B E Q G r m 7 4 F Y o X D Y 7 j T O d C H M N F e D u V i + c X m s i 3 r H l O Z B g G F w W m m 3 w 5 s V G R G A S A 9 8 I v m V Q i a w s q / 1 s M L U C W D q E p W M + Y 4 z W a 7 T s r r 3 u t S k y X f y y C 4 h E z o 4 O k D G F c V z d 5 D p y U n 2 o d T s 8 P 7 b N 2 y f w W y Q k k q p 1 8 3 N z k g K 0 w y X n N y V k t T g / T P f 0 n + c G Z P p O n / 2 s j P W t B w Q k A A + 7 H s 4 A h H V U I l U G G 9 D J U y n N + k z t Q H r 3 c + v O L V R A 3 h 6 3 z Y x 4 Z r Z X E P D I y S O j g 6 4 O 0 Y 1 4 H q Y i g B I a T S U G + X j S A D I Y T h W 6 b w b B z d l q L v J G W B a 7 v q H B e a G I y n X Z T 6 f p X w u Q 6 0 x Z U 7 X A m r O 5 K u L R a m l u d m + k x o y L Q W Y f v C R A J A J r 5 N Z D 2 4 1 x J h N W 1 U 7 / 8 B U Z W M g 6 h p L a o o X Z Z z J T a b 8 B r z d y Y 2 J 6 w Z m H / y p s f n W k j b w s l j v n q s d D X X q 2 H 6 a m 5 m S 8 R I T j D B A f m Z m m h o b m + x j E M a 9 B 9 4 c + 1 P Y x s s A 1 8 B s h E 8 F z f V R v 3 p t O T B 1 6 M W d a Q l Y G B 8 L 2 J T I 2 / 5 V O U b n A + K D x V g B D k w t H b Z / m F B y k + H 6 y b G G y m V S 1 J a Y o o D 1 w K Z 1 / G B g Q l 2 t G U K 9 9 N g O m f 1 g y A T B C l z M X E D w I Z P O y P g R t B b O 4 T q Q z 2 B 8 b N Q O X i i g 6 i y a H B + n l r Y 2 G S v 6 U M 8 O X w 7 P s L + V y R F d H o x Q T 3 N e t l C G d s I C w g n X 3 u U b D e V a G y Z f N p N m j Z 6 h T U 2 z u t S 7 q J m p R 0 / v 3 k K 9 f X 0 2 k S B A X V 2 9 L J O I x u J C C m M C o m O A T L M 6 4 A C z z 7 2 f H o 7 V O z O k / 7 P 5 W G U q U F P M u T P j F S A O T L 0 L A 1 H q b s x L J A / 4 + G Z 0 Q 5 M J M P V q g 0 0 + M f 3 4 l 8 + n E U Z X d e B V q R k f K h 6 P U t e m T Y s a H M d t H Z 0 V g w t A o j 5 h a 6 r m 5 h Y p K 9 d c 9 f U w A / F B l T G d c k i C T 7 9 4 V + 3 q i q 9 y d y p E 1 / B U D Q Z C 7 V 6 A u 4 5 x Y 1 J a K 0 A z c 1 x n u j 2 8 K h v 7 d r h C n D p 2 k F K p F M 3 P z 0 t j L 7 q L V g A 0 E P w i h H 9 H h + / r U g X M j I D p a J C c V w O 9 + A y L 8 F i a p d 8 / F i 6 K N q o Z g F A s 7 J V S L u / t L s e / r o x i H p R i P i 2 d H R G 6 M 2 f O 0 v T 0 D F 2 6 9 I X t S y 0 s O M s p D K C B T H h 8 U / d m 2 / Q z c E c H A 3 p P v c / 6 6 7 j T B J b V N E M z Q c 9 o o 2 p w b l p K Q 4 m W Y r k 3 B k I 5 b e M 1 C e j f 6 V l p S d T J e F E 8 H h f N g o 1 T 3 n v v f d q z Z x d X A N G V q 1 8 q R 1 I D k T x 0 B p n V w B o K p A M a G t S + E t B c Y 6 P D / N 4 W X z s j x 2 Z r s G d 3 F S m 6 j H Z 6 0 E s u f m g o c 8 8 0 C O Y 8 g l z 6 0 I P i e Z P v i T 1 b p d O D D L 2 9 f U K q V 1 4 5 J T 7 T z Z s 3 q Y 6 J F t P b f k 1 N T V K I N R N m m 0 M D I R y u Z l A r o H P g u L 1 D j f 4 n E o 0 l v t S n t y K U X k b z Y N O V m g L X O + r N / I P Z 1 z / k 3 Z u K 5 0 0 + T G o 1 5 s f Y 2 L j c R R o a E q x d 5 m n n z p 2 S N 8 A r Q K 5 g U A U J E P 1 z Y 5 o J p + 6 4 C t h C G d s w A 7 2 j I V n f 5 M M B 6 t 2 m D u p N i w R I y 9 r J K + J p k 2 9 v T 5 e t n S C P H n 6 R r l 7 9 m m Z m Z m Q D l g s X L l F X V x d X h E K T j u I Z Y I z K D f c G l j A j Q T x M p P 3 6 7 j z 1 T 1 a O E t Y 6 3 D c g A E c g W X l b e U U 8 b f J t b W u w A w / w h 6 i Q p U O H D l A s p o I N R 4 9 i t x 4 H Z j k 6 Z k z M z 8 / R 1 p 7 S P R L M 9 C O Q 1 I T Z M Z g 7 l F S 7 w F Z C Q 7 T I d 6 3 a 8 p s W g X s a 9 z X p c P o P 9 Q 8 6 U V I v w d M m H x 5 u Z s y 9 b 7 6 9 R u m 5 U d l d C E s t E N k 7 d + 6 8 n D O A S Y d o I K Y f 1 d d j p W 5 A 7 Y 8 3 p v b K U + + r I o A G n 9 5 e e u f X d I 5 5 z I 5 4 r c L U v 2 m T O l 1 d q T S C P U 5 b e U U 8 r a G M d r o 1 H q T R 6 H G q r 4 v T 4 4 8 f l X P Y D + L e P T W + Z B o 9 l y + w 9 i q d 3 I r 9 8 e z p R l x n 2 L t 8 + N 6 Q + E u Y C A s N F Q o U 6 b k d z h I Q V K 1 B z Q U h l s F C h u u D t Z T N M 4 / B s z 7 U y a P 7 b f + p b 4 z N M y 4 c G b z l u m M S P f J I D 1 2 5 8 i X 9 3 3 / / D 3 r z z b d Z k x R p c H B I n 1 V w X 4 9 p S t B u e M r g B 6 4 1 S i d 3 p U s G a j 3 a V 9 Y O r h B X e E J y G D 4 o F B A B X N x 2 G 1 k 8 a / I F S E X 3 3 M s p O r c / r n M K a F g s Z 3 / p 5 R f p 9 d f / l D Z 3 d 4 v m M k 2 P 1 8 O p N s c z K Y u m W P r y h 3 U J 0 b 5 O b / o C 6 w L 7 Z q R S c w S k W X P 3 3 s B k 2 c r t t 1 H F s y Y f / K e F s r 4 + o + f U g S j Y f 7 x n 2 z Z 6 + s R T s r c e t B n w x Z 0 C / Z F J O D 4 2 T n n 2 f b 6 8 F 5 J j E P P z O 1 E 6 X / Y Q s 8 H p 0 I Z Z A P j D w K W b 3 I x i Z H W d e w m e n R w L / w n P l w V 5 j N m G O X T A 5 U t f U G d n B 2 G L Z G g g j E f N z c / T p Y E I 5 e K b 5 Z r B T B e b d T F 5 w u B S m F 3 B J v 4 1 C 9 h A A O p f 2 k C 3 h f o v J n a l t t v I 4 s n l G 4 j C X b g b s o l k 0 B J X 0 4 g O H T 4 o E T z j L 2 F Z R y D a T O N 6 6 U Q i W q T G W O l r f a w R u h p V Y u q U U 2 R Z K r X f R h Z P + l D t r Z t o v M L G + o 2 x g p h 9 J u z d 2 t p K n 3 7 6 G Z t + W + k i E 9 A A T 7 n A B F Y f 3 x W a R n x j C 3 B e 3 d 8 c E 1 A d V 2 7 D j S q e N P m 2 t q l H 0 J R r K O A C m 3 X J l N p N a N e u n X T i x N P y H K g 9 9 f 1 S B n w 7 E l b h 3 R r H 7 o 6 c z q 0 N q H 5 F n y L 7 o z j Q p J I U Z 4 o 0 M Z m s 2 I Y b V T x p 8 j V G S v e L M E D w A L P B c Q 0 A s w 8 + F P y t 2 7 c d Q q 1 m D w f 3 T H W v A f M T v y v M j c 0 Q S C i m m w b p w O D k o v b b y O J J k 6 9 Y q B 4 9 i h a m F 2 3 y f + d O P 2 3 f / i g 1 R S t v m L I U X t y Z k n E o H 5 V h y A T 2 2 H k h l S r L Y G O N C m 2 4 U c W T I S q n 4 R S C A S f f k l g c 4 s Z j O j F J d l 9 b 9 a c M V g O W s u e 8 v 5 n P 2 q B J Y 7 e H K 2 8 E g 7 t e g i d 9 q D O u + X W q I f U B Y y r j n P v d 7 3 5 P v / n 1 b 2 l u d o 5 t e Z g e q 7 u / d C S U J v x m + L u b R l 6 E I Q 3 / s f P l 4 r X Q O b s A 3 v v X 3 V j q T G O A 1 m A u Y 9 G 5 O 4 p U r 7 7 6 C v 3 k p z + m A w c P S K M n E v V S v l I c 2 Z y V D V j G 5 / 2 I Y C U U i 8 5 2 b a W C c i 3 s v 7 r b b q P / 8 6 T J t 9 Q Y E i a y T i f V x N Y 8 N y Y m r 3 Z t 6 n Q r s R X j b H + E h v Q D A b y O u s j q a s g h k y G P m 0 y l W s t L 8 O Z M i S W Q G / y I r 1 E X F f I 5 u o 8 N U 1 J p G r g z I G W r A d 5 l a 3 O u Z N 8 9 r 2 K 1 w w g O g T R p 3 M R i v 8 l N u E X t t 4 H F k 1 E + 7 L 5 a D T t 2 7 N Y 5 o m / H G y l O 0 3 T l 6 h V 6 7 I g z 4 X W l O N C V Z S 0 V p c 1 N 2 F L Z n y R r U E o a F r Y E 4 C t J G e d R p o 7 V u U p t u F H F k + N Q S x k R 9 c 3 t O k c 0 x r 5 P I b t A 2 7 Z u 5 Q a u v t F / N X w x p I j 7 z X C Y 7 k z 4 g Q k D m 0 i a R D Z 5 T J k m m T m u 1 I Y b V T x p 8 s E 5 N C j f 0 8 D M 5 z N o b u 2 k 7 u 7 u i k 9 f X w 7 J L H + S f v v 6 a F H M v 2 c e 9 Z a m c g 8 5 4 G m K y 0 E R p p w 0 i j g F U 6 b L 5 Z j F 3 X Y b X T w Z l M A P K y e S w Q 0 s N n Q B i w 9 X q 5 n c 7 8 z 9 R B 6 w h u D E P f b H Q k F v + V N 5 1 0 5 O u I E s B 0 M k j C + 5 z T o j I J G I P l 7 a n t h 4 8 G T Y X H p 5 F d x i 0 y z q 6 v Q g w W q x o 8 2 Z U Y H n 3 5 6 7 E 8 W n i v 1 8 + o Z 3 1 0 a Z T T y r T b d y t J O j o Y R U L E Y b l Z C L J R R 0 t 9 z G / + d N D c U o 1 1 A v s R Y x m O / 9 r e w N s R a g U 9 0 Y d 7 Z h x i y J E 4 + m 5 Q k a m x q 8 t W C u P l q q b c 0 m n q x 8 K s L R T p o 0 Z c d I s Y m o S T F F b N / e b f r V 3 o A n f a g Q z Q q h 3 K T 6 g D U H H i M D P P n k c T q 1 Z / U z q f F u l X a G h c m Y Y S 4 N T K 1 f Y K K Z f b 2 6 F f g s 3 y f m V 7 F 4 0 m g m W x M Z b a T z N s m E T A 6 5 O r t a F r X f R h Z P h s 3 D N M Z p K b i t b b S 2 t V I k v H r l X K 1 7 w 1 l / Y U d a 1 l H J I z 3 X Q V N N J Q O 0 s A K f 5 W G B T S A d G h f C a C K J N i p q z S T X K e 2 E 6 y q 1 3 0 Y W T 4 b N I W B Q u d l 3 5 V 6 E n t i W o a / v r 1 6 T Y B I s p B x b m n J i 9 p 2 + G Z W V v s D B 7 t X P W g f g j 2 1 E 2 J p H k 0 W l L j K 5 8 n g 2 s S 2 F X M W 2 2 8 j i z Z k S L L h j A m 7 T b 3 Q u K G H z e z O r I x S e F w A f z O 2 H G Y B E 2 J v P A I + p M U v p l 4 P z K o U H O W t 9 u a e E r B T G z A N h H F I 5 q U M m I y C S E l l m o 9 v L K 8 I t X 6 H U C 8 I N W q 6 h E N 1 D n 3 1 5 d 5 q + v B e m + h X M T + s M D l K n d U c 6 D g C T z h 3 l u j b i B C i u D E V k v z l s 9 r I c c N 1 a u n T Z T 1 o z y n 3 B a o 8 z X Q 4 l v h J S T R y V g j g q d Z t 5 h l A h C b D i e 3 h H N q i R s T w s S 4 V u 3 a R K 5 w P 0 0 Y 0 o E 6 J I Y w t B 2 h 5 z V u l W A v a g a I u l q D 6 w Q F 9 9 9 Q 3 9 + 6 / / U 5 b H V 4 t y j c w F 6 L 3 e 5 c P m d W E 1 K X e 1 w C v c v u B K 0 F J X W P R M q k q f 7 N a y K 4 W b Q G 4 R s 0 / E I Q 9 M P G z V h i e W I M U 8 y u d f f E K / k 3 f g 2 Z 1 j W + I j 0 r D l y B X U P e S p n j R 9 M b l V 8 m 6 k F u Z l + Q c 0 0 Y 9 6 M r R l y x a 6 f f u 2 P G S g 9 c D r q 1 o e X w l 4 X O h C d m 3 3 s b X o k E k 2 P 8 v J u z Z d V A r b 1 I N m 0 t r J N v e 0 M G v U c R 7 H h m S K T J D 6 + l j F t t v I 4 l k N B a A x D Y y m S k T z 9 O X 9 s E T m W u p L f z 6 W d h Q H f k + J U I r G J y b k T p p M J m n v v r 1 y / r n t 3 3 2 p u 2 c e T M 1 1 a 6 S S Z k I 5 l s c 4 J H K J L v M i u E e h g b 0 p K l R b 2 n B z 6 S C N 4 W n k D G g g N / A A g N d / / K c U L 4 z L z r N 9 f T f o 7 O f n Z Y t m I P I d H X n N 6 Q 0 M / v 3 Q T I Y k F Y i k h E 0 7 H D N 5 l H l n j m H u s e S y 1 N K C B 9 0 t b r O N L p 4 N m 0 O a 6 x a k E Z F 3 I + w i R q V p N J 2 d m 1 g 6 a e / e P X T y x e d 1 q U K l S N 9 K A f 9 n Y 4 b G 1 a A t v r / b r L P I I Z G U u b R P 0 Z U X E T J x y j c q 5 E + e P F 7 S V l 4 R z 4 b N I b F I 1 r 5 7 A s b s S 7 E P Y 4 I H L + 9 O 0 a F u R 1 M t N 1 H W z E q H y Y j X / o h 9 M Q P M b l C f o P D C z s U m 4 k b e 0 E V I Z Q j E x M r x j 1 H 1 q 7 R S C b l 0 v S s z z w l E Q E N h / K m 8 r b w i n j b 5 I E V u P D Q i G t 6 E v g F E 6 j A u B X Q 1 l B K h G u Z d q 1 a x + S x I i Q c I A L v b s / J E C e c T 1 P 5 + i B Q + D F i 7 Z l S a C X X X G s 9 q 0 m i i G N K I O O U m k i f k 0 S R S k h V R k 1 R K 2 8 k r s i E N k N W g p Y F t f j Q s N 7 b 0 D A 1 o q y + G n D E k N x E q z U D H + c 9 u O 0 / e O K p X 6 M J k R G f t H Q t T s m y Z + G z K Y u J q u / o H x m o 1 o z L x H D J B 6 4 z O 8 o 3 I J o 9 L y s l l j o V U 2 o 9 i U w 9 + K R 7 L + t O / + h P 9 K d 6 D p x 9 a D U n E 0 2 z P q 8 Z E I 5 e j k o n 3 1 f 2 w l G O t l C H a v b L N W B D + P r V H z Z 5 A p 8 N n l Q O D p 3 N p k E o d m 4 1 O 1 m u W w v c H f D 8 W Q y o 3 W Y R E r m M X e Z R A K x k t p b V S z k h G 0 v I 2 8 p J 4 3 u S D B C z c R V V D o / E N j E 9 V z W + 6 P a G e D Y X u 5 d Y y C W 3 G D U 6 F K M v Z v O p 7 g t Y 6 R x U k y n Z f A g n h d z 2 / Q 0 2 i x b X R N c 4 o x 3 K R 7 x t M J U 0 m l z b i Y 9 t H M m Q y I k R i Y T P b 1 H e I X M T i 9 K d / A e 1 U 2 j 5 e E s + b f E B P N z q A a l T b / C v D E 1 s z d I o 7 e y W A V B i 7 M p h L B c S E + n Y k R B H u 2 J q X g o k F F e c B y r c Y w z n 3 T A q Y i u m s J e 8 B g L Q 7 2 1 e 2 r C S r f 8 J q t / d a G l o j i V a C u E m k S C N l Q i R 9 D n k h E u p V 1 a 1 N L K 7 v Z I b r X W u o A k s s X v r A O q / B 0 1 E + t 1 h F b m D T s N I h S o M U e C o H g g r Q H D D J M D 1 o K f S O K o J h b 7 7 D X W W L F f n z 8 D 7 t i Y K k 0 E q b G x 0 S D z D R M M B r H i e K t V S t d X m 5 b n u r m q W B Z f X I L 8 x N 8 h X V S V N p e y / 3 V C M z Q z 6 4 + L I S I G q H Z e s q h a g 6 M u I e V z J j S h D x j 7 T I O f h K K J e 6 z l E u q + o 8 x + b e c 5 h q p N v D q 2 K d u X 5 n P W 9 x D z W u 3 c p R I B S m Y C h C w W C I A i x K u 8 g f G 9 3 c + Q 9 2 q S U Y I B q m 7 5 T j U e 7 s M A m B N j b d V j L D H P v 3 Y a d Z Y G 9 H j j o a 8 m I G o q z a 3 n 4 X L 3 9 F R w 7 v o 5 G 5 C H 0 1 7 G j J l Q A L F F e 2 p k p p J I w x y Z H W P j a 5 m C j Q U E I k W y s p b a Q 0 U Y 6 s A o Y o c p R M g T y K Q L l M m r I i K c 4 n 6 Y 1 f / r m 8 v 5 e x f C / w E D A Q a b S U m C g s l W 7 + i P L B r 0 p x Z 9 z V x i Q s 6 5 M g o S E T s N L l G o Z M w L X R k D w 5 H o 8 d b S h b a u 5 G R H 9 M d 1 N e N B f k G J u n y 2 F b c 6 7 q G i 4 D 8 7 u g q K U a k G o y i W Y S 4 o B E I J O r T I i l y G Q 0 V Y Z t 0 B T M O 8 4 r D c X a S b S V I t d r P 3 5 R P s v r q B m T D 7 J n R 5 Q b X x P K R S x 0 o k r 4 + F a U z t 2 N 0 K 7 2 r C x M N H B Z i m u G 6 e j w x e B X g c C n b 0 Q X 8 R v P s C o H g h k g V i V g j A e E 3 8 M a c D b N t x D 9 0 8 p J C 3 M 3 X z 5 p 1 Z C k r E x E i G N S E E X l D X n s V N d r Q S J 6 r K W y G S p y n b e 1 e 2 u p e z W R m 1 Q t S S x C 3 P g O m U y K z l K N W N f Z X 7 r A x E J l w c / Z v 6 l 0 R e 5 y / k k l m I 7 + m G u W B m a F m 6 i i g Y l E V g L C 9 s Y 3 w 8 R e + F 3 P 7 0 z R I T Z X / 1 i 2 j A R v g x A / f o M K P B h N t H j a k C J O m Z h y T h 0 y q T K H T C h T d Z p l A Z n y L H / / q 7 + s 2 B a e l L O 9 d 9 f h f r u x c O X b G b 7 z h 7 U / x S L + V J D L W C x W 2 v Z t p j q g Y a C p j m z J U D I T k C A G J t c m c 5 Y 8 + W 9 P R 5 Z u T 4 Y o U z a 7 H J G 9 5 Q Z Z 4 f s 8 o 2 e 2 4 x n A e G x p N W I h c n h 5 M G K P d S 0 H Q y a k m x I 5 u j e N S c Q F N l X y T A L l R y m z D + R x 5 U E c F 9 n U T U g R C D 6 T 0 U z Y T Q p E g v + U Y b 8 J v t X f / + N f 6 0 / 3 P h b b E z W A w 3 s b u P H V 3 V M E n S H r h N S l I 0 n H q 9 5 L o W H Q x 4 d n g x I + v 8 i d + t J A g D 5 5 / 3 e 0 I / w N 1 U d Z 4 1 R Y q r G S G Q u Y H z g 6 p 5 q m o 6 N D N I H B 2 H y g Z N w M 5 h 8 W U 6 4 E I I d o Y U 2 S o S k 1 8 6 G 7 I c M + k I s 4 m j S G O E Z k t o P k o d V V 8 M E Q S Q I R i O g J o d J M r D Q V W G q J T I B 1 t q / 2 N B R w 9 e s J J k V A I n 6 i q V h L i a a C l t L a y s I z e H H x E m a X G + j c m L t 3 c 9 S S 9 1 g P 7 I 3 3 y d M V w + G Q B E s w i 8 M g F i J 6 b o f y p Q z J K t 8 E V B T P a C Z l 7 v F 1 k r J w i j x 8 K t F I u A 6 E 0 j c X h 2 j q h g P C g U S 4 A S H w A L 9 U a S Z O E d F j I u U 4 f f 3 P T y n f q Y Z g f d 4 3 U J O E A i 5 8 M U J W M M K k A p n Y B B R S a d O P U w s p k w p m 4 E p J t d 5 I J e c p G q u j h l h R Z s m X a z j s B f G i n t U + l 7 L o s / 4 w E 0 Y O F b S m d Z P J h M h F Y 3 E a D e V p I Y 1 1 T q q s n E h 2 6 i K V 0 k 5 K W 6 m x p o w i F R M J o X L 4 d L W m n Y C a J h R w 7 v I w k 8 b 4 U 2 4 t h Z T J B C 0 F b c W E s u B f S b o 2 c u F B c J j b h 5 2 S M L A r z 2 t e R 4 h 2 A m n w z + Q N i T h 1 T F m H T D a J d J l D J J X K + J M m F Q g k M 0 5 y K F M a K s t k E o 2 k U 2 i o Y j 5 D / / T f f 6 6 / V W 2 h p s L m l W T 7 N u 1 P i U 9 l 7 r Z G 0 H l g 0 k D 0 n V q L 6 p C 6 4 6 4 Q I B M w w 5 o E + 6 N j M F e V L A 9 E 8 M r h J o c i i y K G I g W W o C s y G J H v j l S L l C 1 K 9 W + V 1 P h M q h 6 c l O s J J p + u N 9 R Z I Q d S K f m n f 2 U y u e q 4 l s T 6 / M Z g T W s o 4 N L l Q U q z t l B m H / w p 1 l C s r U R T 2 Q J N p T W W 1 l T 8 R + p R p T i W A / x B E b X U w U z D U y u c 2 M + z j 6 Y p H i n K 2 i q z j R n + D r F / N D A Z p N m y 7 Y 9 B m q C l Q u L X R s N q k x g o H / V H k U p l 8 J d T h + g i N v F 1 C r J p E u L Y 3 B y E i O J D M Z l w L K k h m i K Z Q y 5 F K E m Z T A h A I K q X y 6 b o b 3 / x E 2 p s b J D v X o u o u X G o S n L s 6 B Z i 9 c S d h O + 2 I t x Z 3 J q K z z m d S a d y F 1 e d z + 6 Q 0 k m V d N b n 6 f H N K T r x C J Z 3 q M 5 7 a n e S Y m G V d 8 8 V x H f I s g l Y v h s S r g M w m x 3 Y 0 5 7 h z 3 K H t t X n 2 n n z n d x S R o y S O X l 8 b P L q e v P b W L R 2 l t k O k i o S 2 S J B C I h D p k O H 9 l I T k 6 m 8 f m t K z v k a y s b H n 9 1 k L Y Q x K e V P K T 8 q K B p L B S i 0 p t J j V Y 5 P Z V K L W u q L 1 B I v s k l n H C R L Q u v B 1 D 1 q 7 + j k a 3 S x C 3 h d 6 Y C u z u k E O z U 9 u U 0 F H s b n 8 X 4 B G p o O M O E 0 6 V i E t P g n e S 1 C c O R 1 K s c g H 8 q g m Z S G s m 8 K h n x C T i Y b 5 4 0 Z a N 9 I h F B M M J B J z D 0 Q K k X 1 d X H 6 x S / / U r 5 j L c M 6 d 3 P I a U c f 9 N H H 1 1 l v a 1 K B U C J L m X 4 O m c J B i 5 7 f l W E K 4 V g R B Y S S B D m T q Q J M d U r r S R j S K E w C o K c l R z v Z 5 1 L k k B P 0 X m 9 U j l G g y p U w M 1 z H D q H M T H I h j k 4 V i X A M 0 i C v z T 8 h U q m Z h z G o S D B L s w u a T F r y 7 D v V x W P 0 R g 1 G 9 C r B O u 8 T a h E + O P 2 t k M q E 0 t 3 h d J A p H A p Q h O X o 1 h y N z I W o C F J R g H a 2 5 / k a R S 5 D J E O i E j J x v h K 1 w A e Q 5 e w X N 2 m + b r + U g V k n d y X t c 4 o g R B f u h i W 4 A Z K g A F p M H R c p F s z T Q g b F L l K 5 i c S p o 5 U U g Z R W M h p K a 6 U y 7 S Q E 0 m F y a C V o p 7 r 6 O P 3 D P / 5 M v q o P n 1 B V 8 d 4 H X 2 v z z x F D q s 6 G I u 3 v K o q W A o G U t g K B d A p S u Q l l E 0 i V L Y d b N 3 r p 0 R 2 7 J K y O K U 7 Y O t o Q y S F V k T 7 o i w q Z 5 F j K D X l 0 m R y D O D o P 0 p i U R Y g l J F K k O r o 5 S e f 7 g 5 p U I B J r K J A J Z h 7 8 S B B J z D x I i h o S C X r j V 3 8 l 3 9 m H g n X + 1 j 2 f U F X w 3 n t X q E B M I i G T J h Y T C s R 6 d k d O E 8 o I y M K E 0 h p K R A g E w b t Z t D A / S / W J R m T x v y L Q G P c G + q l 7 S 4 / k u d c 7 K W f k S P J F + u R W h D s 6 D j V h d L l 9 b I h U T i K k + t j W S M j D t I O Z h 2 P j M 4 m G A p G g l d h f Y k J h 5 e 2 x 4 4 / R U 8 8 c w z f z 4 Y J P q G X w 0 e m r l M o U R V t J o E K 0 V p D i k Q A d 7 4 G J V 0 o o Y / I 5 v h V X s j D K o u m p S W p u a V 2 S U E C O O 3 W Q 3 x N g b u A v p y y 6 Q B H G E E n J R z c x Q 0 L l W c d Q N o 8 8 C M R p G Z G Q h z m n S K U J Z Y i E V J t 5 I B i I J G N N m l D Q X P / 8 r 7 + g a H T 5 J 4 z U I q w L P q G W R Y Z t r / f e v 0 q W S 0 s h P c I + V E O U S c R 2 G a Y n l W g q I Z N b Q A t s G I N 3 V I x y S G V y q i n Q 8 f E e i k g o U S n / 5 T / I 6 2 M 7 X 6 R k l u j 8 n Z C c h 1 k n q S a P E A f X a U 3 k E E m n T C K k E n y w C a W H D J h Y O R m 0 z c h 3 / 7 f / + U t 8 I R 9 V Y F 2 4 7 R N q p X j 7 r c 9 1 B N A h 1 e H N e W q I w 4 + C f 6 X 8 K V k C A h L Z 2 o o F / z S x l i O U / N V / T F 6 I I x m d L x P l G x X p s 9 t a U 9 k k U q Q q I R K O R U O B P I p M N p F A K i G R I Z T y m e L x G P 3 z v / 0 3 f B s f S 4 A J d V / a z M f K 8 O 4 7 Z y V Y I N p K S B S k J x / B w 8 O U p m I W U Y h J B T K V E A v / O J 9 M L l B d X b 1 w C G U 2 S j n F Y D K o R O X w H w T B P 0 0 i l A m R h D g g F d I C T S 4 Q f T s c l H J D J E U q k A f H h k g g F h N I j p W Z J 3 P 0 h F A I i b P a 4 / f 4 2 c 9 f p 4 7 O d v l W P p a G T 6 g 1 A B 3 1 z d 9 8 w r W n B 3 y Z X A e 6 i q y p E J V T p p 8 a q w K J o L E U m S A g h C G a w E U k d G q E p A 0 R 8 B 7 R K J 6 h p M L h 0 l B I K 4 g Q B S m O O f 9 5 f 0 i X G 1 + p E q G g m U A i l T p a S U 1 8 j c W i 9 C / / 4 w 3 5 e j 5 W B u t i v 0 + o t e K D P 5 y j y Z k k m 4 F K U z 2 x L a 9 D 6 4 p U i l g u T a W F / y g e m R S w M w z d I i r h v / g P o r j z W o R A E B B G p 7 M z 0 / T N R K v S X j a J D K F A H p W C S M b E k + l V Q q Q s 7 W g v 0 q m / + Q c / 8 L A G M K G G V b v 5 W D P e f v M j S m J 2 L W s s R A B b 6 4 h y F K R d 7 Q W K h L W G A r k 0 o c Z G h q l z U 1 d l Y m l I o z B B g I W F e e 7 c U b k u l U p S O p n i j 2 L t F Y k J g Q 2 R T H p r P E B j c 3 i 5 0 k w 2 m W y t p I k E U k E j C a m y s u Z q + 7 6 D 9 M J L J + R z f a w e P q H W E f / v / / y n j A v J + i n R T l h H p T W V k A k + l i K V U I j / R 0 I W 9 b T k 7 U f h Y A E h X D E F q C N i E q U o A k K B M C h F K u R B 6 h A J 6 f C M R Q N T b C J q E t l k Q m p I p E 0 8 Y 9 r V R S 0 6 9 t S P 6 P H j h 9 X H + l g z r E s + o d Y d b 7 / 5 I U 3 P L o B Z T B 5 N L m P 2 a X K B T Z I K u Q C L o m G i g 5 s y Q h o 8 a M A 8 V G B q Y p y a m l u 5 X B P J L R K M U F r o 8 i D 7 T U I s o 5 U 0 m Z h A y m 9 i Q o m W U o / 3 C Y d C 9 P M 3 / o K a W p r k c 3 x 8 d 1 i X 7 o z 4 h P q e A E 3 w v / / X W 0 w D k I e J p I k l J N I E U 8 T C 1 Y p W O M D y c e Y J P d K S o 8 Z o g S b G x 6 i 5 t U 2 0 l Y S 8 m S g A U s z 8 h i b 8 c g h R P X W u X C s p P 0 o R C u b n z u 4 4 v f Z 3 v 5 D 3 8 L G + 8 A n 1 g D B 8 f 5 R + / / Z p 5 o R D K E l B J D n G V Z p U Z W i L L l B T I k y x E J 7 R Z F G T m I c F u j Y c Z B M T m s o h U n l 4 H A K T M x a L 0 a / + 5 e 8 o G F q f z W N 8 V I Z P q B 8 I f / z 9 a e r v v 8 c 5 E A o l + O P O M 2 D S q Z y d j w Y L r L k Q W i 9 Q 7 y g T K u c i F K c Q h O 5 D b M 7 9 9 c 9 / Q q 2 t z e r 1 P h 4 I r M t 3 f U I 9 D I A / d P v m A F 2 6 c J V N v C n W P G q B I h f r l D N y o I g l 9 G O 1 F g 6 H q X v z J j r y + A H a 2 r M Z l / r 4 A c G E G v U J 5 c P H O s E O 0 P r w 4 e O 7 w 9 d Q P n y s E d e + + l L S 0 3 9 8 l 1 p a 2 y g a i 5 H 1 x c C Y T y g f P t Y F R P 8 f A d X 6 8 9 0 p 0 O Y A A A A A S U V O R K 5 C Y I I = < / I m a g e > < / T o u r > < / T o u r s > < / V i s u a l i z a t i o n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r z e w o d n i k   1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9 b 2 5 f 6 4 - 1 f 8 6 - 4 b 5 e - 8 1 7 1 - 3 2 8 5 9 2 c 8 2 8 7 6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 1 5 . 9 4 4 1 0 0 6 3 1 8 0 5 1 < / L a t i t u d e > < L o n g i t u d e > 1 4 2 . 6 0 9 8 1 8 4 5 5 9 7 0 3 3 < / L o n g i t u d e > < R o t a t i o n > 0 < / R o t a t i o n > < P i v o t A n g l e > - 0 . 0 0 8 3 6 4 3 3 9 3 0 6 3 4 5 8 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C e Z S U R B V H h e 7 X 0 H c x x H l u a r 9 g 0 0 v C F A A 4 n e i x R F j U R Z S t T q T r u j m X W z u 3 O j 3 Z k 1 c b s X c X / r I i 7 i 9 i 5 2 R i O N R j s j Q z l S t C L l S I A G J A A S 3 q N 9 9 7 3 v Z W Z V d a M b T h B F V N d H P m R W V r X L z K + e S V P W r z 8 8 U y Q f P n y s C w I 6 9 e H D x z r A + s 3 p s 7 6 G 8 u F j n e B r K B 8 + 1 h E + o X z 4 W E e w y f e 5 b / I 9 D L A s O r Z 3 O 9 2 c a 6 V c z q J C g U S K F V q H L 7 U l G C Q K B Y s 0 O X B e n / X x Q 8 J 6 8 y O f U D 8 E 9 u w 9 Q n v a A 5 T P 5 6 h 3 m K g j U a B Y K E / 9 E 0 H a 0 Z a j j 2 9 G K J l l x j C K z K p n t m f o + m i I D y w a X 3 A M C w u s Y g Q C A c l D g s E A h f j S z M w N y i Y n 5 L y P B w O f U A 8 I b d 0 7 6 c T O J s p n M 0 y i P G u f g o g B S O N O V 4 O F T I A W 0 j k q W B G 6 O R G i n p Y C T S e D N D I f E q K F Q k G K R I h m 7 5 3 T r / D x f Y E J d c 4 n 1 P e E R H 0 D v X B 0 F x W y a S E R y I L U 4 L u Q y A C v N V o K K M 8 b u T M V p h v j E d r X V a Q d n S F 6 6 5 O L 3 + l z f V S G 9 d u P f U K t N 0 4 + c Z j q w k T Z b N b W R O i 8 1 Q i 0 m o 6 N a 7 O Z D I W h c h h u A g E 4 D 6 1 k r s H 5 m W S A A u x r n e 2 P 0 v G e H F 0 b j d D R r X l q S Y T o m / 5 h u j X E N q e P d Y F P q H X E a y e O U S G X K j H p 0 M H T 6 R S b X F E a n Q u I r 7 Q a A g F T E + N M i C D l + H 0 T i Q Z + L 0 W m a h i f y V B z I k L s S o F h / L o c F Q t F C k e j d P Z O l O b T T D A m X V d j g U b n w / R f D u S Z d F n 6 7 O o 1 9 Q Y + 1 g y f U O u A P 3 v 2 O M 3 N T F A 4 H L Z N O w j y 6 L j F I n w l p U n y u R w F E T E o Q z W S o d y t h f i d 8 W e R Z v r D 9 Z i k p v y V P S l J R + e D F L K K d G k w Q s w p + 7 w 7 x X d 8 d R 9 r N P 7 + C 5 k i f X j p K z n n Y / W w f v v J e Z 9 Q a 8 T B 7 d u o p 6 O R N V B a j o 1 G S i b T r E V C 0 l m z W X T U x R q l G o G S C / M U r 6 v X R w 4 M Y V Y C Q 6 Z z d y M 0 k 2 J b r w I M o Q D k D b F 2 d R b Y z w r Q u x d 7 K c e + n 4 / V w X r L J 9 S a 8 N p T h y j D f o p b I 4 F Q 5 + 7 E 6 M k e 1 a E B o 2 E m x k c p G A x L p 0 2 n k 9 T W 3 q m v c F C A R s P A k g u r I R I 4 c m q 3 8 9 k I u 3 9 y K 6 q P S k n k h i l 3 E y v E W n T / 5 g B 9 f e 2 i n P O x M v i E W i X g J y 3 M T o r Z l s 4 W K G g V m F h p 0 U J X h s J 0 u D s j 1 / W N B m l X h y L b U s B 5 j E W F Q m F d o n B n K k j X R 0 r L V g K j n Y D Z l C U + U y V U I p e b W E I q d s K C / L 3 C + d u U m v P H s 1 Y C d l t R i b 6 s R J 4 6 f I Q y q T n K F / K U y T J Z 8 h k h B M j Q y w Q y Z L o 8 E K S d 7 T k 5 l 0 4 l p c x g d m Z a 5 x T u z 4 b k 9 e 5 w O t B R X 6 D m e K F E 4 6 w E b v 5 W I x O A 7 1 Z O d l M G g b b N 5 v J i z q Z o G 8 U 7 n u A r K t e L L 4 5 Y b 3 1 6 w d d Q y 6 A + F q V n D 2 6 n X C 5 H C + z j I G J n O t 7 M 9 B Q 1 N j X L d Z 9 d n 6 O n d z v + j 9 u E w 2 u T y S Q 1 N D T I 8 f j 4 B L W 1 t U r e j e T C A v t Q d f r I A X 8 U / b F 3 Z e Y f t N T p G z H K l H J 0 E c L 8 1 f i + I C j X W O X a K s i / I x I J U 3 b K N w G X g v W 2 T 6 g l 8 e p T R y i X X h A N M j 8 3 S 9 F Y j D t Z g O 7 e H a C R 2 Q A d 2 9 9 N N 0 f y t L 0 j I K R B E C I e X 0 y I 6 e l p a m p q k r E p k L C l t U 3 K 0 V m B 6 a k p a m p W x C z H + 7 1 R 4 r 5 M + z u z d H F g 6 Z A 5 c L g 7 S 1 f v r d 5 c d E j k a D q U G Q G p E A m 0 k t c p n 5 1 X F / g o A R P q o k + o K n j t x B F K J + e F K E N D Q z R e 3 E p d k W G a n Z u j n p 4 e J s Y M z c 7 O 0 t j Y G O 3 f v 1 c 0 F 3 D 9 e i 9 r o H E 6 e P C A O P d 5 N p 8 a E g k 5 B + D 9 U I 6 g x n J j S g A C E 1 u a 8 r R / U 3 b Z I I W b D G u F I Z a B O Q b 5 T c A i G k p R e u q 6 l P t w Y L 3 9 m U + o S n j t q c P i / 4 A Y j Y 2 N t o n n h v s Y 5 D C d D T h 9 + m N 6 4 Y X n J O / G 1 O Q E N b c 4 p t 7 o 6 C j F Y 3 F K N D i E c y O T t 9 h 8 i 9 I z j 6 b p 0 9 v V f S K g L l y k B T 2 h d j 3 g J p b J I 8 X v h K a K R o K U n r w k 5 T 4 U A q g m X 0 o F I f F U c o G G h 0 e k A y 1 H J g C a x p D p / v 1 h N v t i / P p h c e 4 B c 7 2 b T E B H R w f d u n 2 b P v z g t F w L g g E T 4 2 M 0 P j o i Z A J m 0 s s v X T O z 0 9 c L 7 t 9 o 8 k g l Y M G m a y q d o 3 D T 0 Y p 1 W K v i R / n K 5 M R j h + l 8 n / K Z W l t b K M G m W n n H c h 9 X Q k t L s w Q g B g f v 8 f s o Q s 2 w j 1 Q N h w 8 f o h d P v k D v v P O u E A w d t r W t n S 5 N 9 u g r i D o T e X r 6 k a U H W p f + V m t D p d 8 O w X e E 6 Z r O 5 C j Q 8 B i f r V y f t S b W 7 8 5 c + j 7 a Y U P i v / 7 o E N 3 p v 0 3 t 7 e 3 S Y T 7 + + F N 6 5 p m n 9 d n S z l U J U 0 y a r 7 / + t u Q 1 Q I p N x x i b d Y j 6 W W w u u U 0 p A H 7 Y t W v X 6 f h x h K Y V 3 L 5 S O F i k p l i R x u Y X a y n M 1 9 O c / Z 6 B w I T O M v A b j P k H z R y 0 m G g L / p S l 5 e 2 I G s G r x w / S j b 4 + m 0 w g D 4 i B P L A U m X C n x v n m 5 u Z F Z A I M g R B C R z 7 J 5 q T B u + / + Q U L p h k w g R 3 n g I c t + 1 N E t G e 6 0 u s C F B 0 M m o P T 3 4 / d C j K b K Y a J g 9 F F 9 t n b h + 1 A s j 2 1 r p 8 / P n q H u 7 i 6 b T B A E G q B 1 z F y 9 c u C a + / f v y x 2 6 X O u 4 Y a J / B g i r 4 7 U A f B G D V M 6 i 9 / s W R / F C + r b 3 0 u 6 U P R M i H i 5 S h D X X g 4 S p F w N z j D q D a Z s t x l g D s / C 5 m p V 3 z l x + s K 3 y k K G 7 p Z G a w j n b d z G d x A y w m g 7 0 w Y c f 0 f 5 9 e 6 j v x k 1 6 j H 0 e j M n U V R y A d W a H Y 9 l G N L q Y I P D P 3 n z z L b 6 r W 9 R 8 6 G e 6 t D J O M Y F G Z o N U K F r U F M / T p 6 6 5 e T 8 k 3 D c Q 5 C G o k 2 I + R 9 F 8 n z 5 T e 7 D e O V v b h H r 5 y E 4 2 W f L S y Q 2 Z C g U s u w j K A G x 9 I i H 5 p Q A i w p c A 8 P p 5 9 o k S j Y 1 y 7 M b F i 5 d o f G K C D h 4 4 Q M W 6 r f T N C u b q t d Y X Z E 4 e z L 6 H D e W k U n X A d c i k i t M t d a L G U N M + 1 D N 7 t w q Z 3 J o J A I H M 8 V J k w u w H Q y Z c O z J 8 T 3 U y P o Y f h O U T w M j I C I 2 M j t K x Y 4 / T n 7 x y i p r b N 6 + I T M C u t i w 9 u 3 1 j L K N A X T C 1 w C 5 a K D o R y l o C + 1 C 1 + W 9 X S 4 z N s a h N p r H R E a k Q C Q W z q Y b U z N G D p s q 5 f J 3 5 u T l J M Z V I d S K 8 L k u B c F x 2 L T o z 1 E 6 x U J E S k a I Q 6 8 p U D 3 W y S Q n g e L k B W j f g K x k f 6 m G D u Q E B J i + p F R A T l b 1 H V 4 3 X x r 8 A i 9 x U a k n C o S D 1 9 E A 7 q e g c p K 1 d d X g E G B B E Q G r m 7 4 F Y o X D Y 7 j T O d C H M N F e D u V i + c X m s i 3 r H l O Z B g G F w W m m 3 w 5 s V G R G A S A 9 8 I v m V Q i a w s q / 1 s M L U C W D q E p W M + Y 4 z W a 7 T s r r 3 u t S k y X f y y C 4 h E z o 4 O k D G F c V z d 5 D p y U n 2 o d T s 8 P 7 b N 2 y f w W y Q k k q p 1 8 3 N z k g K 0 w y X n N y V k t T g / T P f 0 n + c G Z P p O n / 2 s j P W t B w Q k A A + 7 H s 4 A h H V U I l U G G 9 D J U y n N + k z t Q H r 3 c + v O L V R A 3 h 6 3 z Y x 4 Z r Z X E P D I y S O j g 6 4 O 0 Y 1 4 H q Y i g B I a T S U G + X j S A D I Y T h W 6 b w b B z d l q L v J G W B a 7 v q H B e a G I y n X Z T 6 f p X w u Q 6 0 x Z U 7 X A m r O 5 K u L R a m l u d m + k x o y L Q W Y f v C R A J A J r 5 N Z D 2 4 1 x J h N W 1 U 7 / 8 B U Z W M g 6 h p L a o o X Z Z z J T a b 8 B r z d y Y 2 J 6 w Z m H / y p s f n W k j b w s l j v n q s d D X X q 2 H 6 a m 5 m S 8 R I T j D B A f m Z m m h o b m + x j E M a 9 B 9 4 c + 1 P Y x s s A 1 8 B s h E 8 F z f V R v 3 p t O T B 1 6 M W d a Q l Y G B 8 L 2 J T I 2 / 5 V O U b n A + K D x V g B D k w t H b Z / m F B y k + H 6 y b G G y m V S 1 J a Y o o D 1 w K Z 1 / G B g Q l 2 t G U K 9 9 N g O m f 1 g y A T B C l z M X E D w I Z P O y P g R t B b O 4 T q Q z 2 B 8 b N Q O X i i g 6 i y a H B + n l r Y 2 G S v 6 U M 8 O X w 7 P s L + V y R F d H o x Q T 3 N e t l C G d s I C w g n X 3 u U b D e V a G y Z f N p N m j Z 6 h T U 2 z u t S 7 q J m p R 0 / v 3 k K 9 f X 0 2 k S B A X V 2 9 L J O I x u J C C m M C o m O A T L M 6 4 A C z z 7 2 f H o 7 V O z O k / 7 P 5 W G U q U F P M u T P j F S A O T L 0 L A 1 H q b s x L J A / 4 + G Z 0 Q 5 M J M P V q g 0 0 + M f 3 4 l 8 + n E U Z X d e B V q R k f K h 6 P U t e m T Y s a H M d t H Z 0 V g w t A o j 5 h a 6 r m 5 h Y p K 9 d c 9 f U w A / F B l T G d c k i C T 7 9 4 V + 3 q i q 9 y d y p E 1 / B U D Q Z C 7 V 6 A u 4 5 x Y 1 J a K 0 A z c 1 x n u j 2 8 K h v 7 d r h C n D p 2 k F K p F M 3 P z 0 t j L 7 q L V g A 0 E P w i h H 9 H h + / r U g X M j I D p a J C c V w O 9 + A y L 8 F i a p d 8 / F i 6 K N q o Z g F A s 7 J V S L u / t L s e / r o x i H p R i P i 2 d H R G 6 M 2 f O 0 v T 0 D F 2 6 9 I X t S y 0 s O M s p D K C B T H h 8 U / d m 2 / Q z c E c H A 3 p P v c / 6 6 7 j T B J b V N E M z Q c 9 o o 2 p w b l p K Q 4 m W Y r k 3 B k I 5 b e M 1 C e j f 6 V l p S d T J e F E 8 H h f N g o 1 T 3 n v v f d q z Z x d X A N G V q 1 8 q R 1 I D k T x 0 B p n V w B o K p A M a G t S + E t B c Y 6 P D / N 4 W X z s j x 2 Z r s G d 3 F S m 6 j H Z 6 0 E s u f m g o c 8 8 0 C O Y 8 g l z 6 0 I P i e Z P v i T 1 b p d O D D L 2 9 f U K q V 1 4 5 J T 7 T z Z s 3 q Y 6 J F t P b f k 1 N T V K I N R N m m 0 M D I R y u Z l A r o H P g u L 1 D j f 4 n E o 0 l v t S n t y K U X k b z Y N O V m g L X O + r N / I P Z 1 z / k 3 Z u K 5 0 0 + T G o 1 5 s f Y 2 L j c R R o a E q x d 5 m n n z p 2 S N 8 A r Q K 5 g U A U J E P 1 z Y 5 o J p + 6 4 C t h C G d s w A 7 2 j I V n f 5 M M B 6 t 2 m D u p N i w R I y 9 r J K + J p k 2 9 v T 5 e t n S C P H n 6 R r l 7 9 m m Z m Z m Q D l g s X L l F X V x d X h E K T j u I Z Y I z K D f c G l j A j Q T x M p P 3 6 7 j z 1 T 1 a O E t Y 6 3 D c g A E c g W X l b e U U 8 b f J t b W u w A w / w h 6 i Q p U O H D l A s p o I N R 4 9 i t x 4 H Z j k 6 Z k z M z 8 / R 1 p 7 S P R L M 9 C O Q 1 I T Z M Z g 7 l F S 7 w F Z C Q 7 T I d 6 3 a 8 p s W g X s a 9 z X p c P o P 9 Q 8 6 U V I v w d M m H x 5 u Z s y 9 b 7 6 9 R u m 5 U d l d C E s t E N k 7 d + 6 8 n D O A S Y d o I K Y f 1 d d j p W 5 A 7 Y 8 3 p v b K U + + r I o A G n 9 5 e e u f X d I 5 5 z I 5 4 r c L U v 2 m T O l 1 d q T S C P U 5 b e U U 8 r a G M d r o 1 H q T R 6 H G q r 4 v T 4 4 8 f l X P Y D + L e P T W + Z B o 9 l y + w 9 i q d 3 I r 9 8 e z p R l x n 2 L t 8 + N 6 Q + E u Y C A s N F Q o U 6 b k d z h I Q V K 1 B z Q U h l s F C h u u D t Z T N M 4 / B s z 7 U y a P 7 b f + p b 4 z N M y 4 c G b z l u m M S P f J I D 1 2 5 8 i X 9 3 3 / / D 3 r z z b d Z k x R p c H B I n 1 V w X 4 9 p S t B u e M r g B 6 4 1 S i d 3 p U s G a j 3 a V 9 Y O r h B X e E J y G D 4 o F B A B X N x 2 G 1 k 8 a / I F S E X 3 3 M s p O r c / r n M K a F g s Z 3 / p 5 R f p 9 d f / l D Z 3 d 4 v m M k 2 P 1 8 O p N s c z K Y u m W P r y h 3 U J 0 b 5 O b / o C 6 w L 7 Z q R S c w S k W X P 3 3 s B k 2 c r t t 1 H F s y Y f / K e F s r 4 + o + f U g S j Y f 7 x n 2 z Z 6 + s R T s r c e t B n w x Z 0 C / Z F J O D 4 2 T n n 2 f b 6 8 F 5 J j E P P z O 1 E 6 X / Y Q s 8 H p 0 I Z Z A P j D w K W b 3 I x i Z H W d e w m e n R w L / w n P l w V 5 j N m G O X T A 5 U t f U G d n B 2 G L Z G g g j E f N z c / T p Y E I 5 e K b 5 Z r B T B e b d T F 5 w u B S m F 3 B J v 4 1 C 9 h A A O p f 2 k C 3 h f o v J n a l t t v I 4 s n l G 4 j C X b g b s o l k 0 B J X 0 4 g O H T 4 o E T z j L 2 F Z R y D a T O N 6 6 U Q i W q T G W O l r f a w R u h p V Y u q U U 2 R Z K r X f R h Z P + l D t r Z t o v M L G + o 2 x g p h 9 J u z d 2 t p K n 3 7 6 G Z t + W + k i E 9 A A T 7 n A B F Y f 3 x W a R n x j C 3 B e 3 d 8 c E 1 A d V 2 7 D j S q e N P m 2 t q l H 0 J R r K O A C m 3 X J l N p N a N e u n X T i x N P y H K g 9 9 f 1 S B n w 7 E l b h 3 R r H 7 o 6 c z q 0 N q H 5 F n y L 7 o z j Q p J I U Z 4 o 0 M Z m s 2 I Y b V T x p 8 j V G S v e L M E D w A L P B c Q 0 A s w 8 + F P y t 2 7 c d Q q 1 m D w f 3 T H W v A f M T v y v M j c 0 Q S C i m m w b p w O D k o v b b y O J J k 6 9 Y q B 4 9 i h a m F 2 3 y f + d O P 2 3 f / i g 1 R S t v m L I U X t y Z k n E o H 5 V h y A T 2 2 H k h l S r L Y G O N C m 2 4 U c W T I S q n 4 R S C A S f f k l g c 4 s Z j O j F J d l 9 b 9 a c M V g O W s u e 8 v 5 n P 2 q B J Y 7 e H K 2 8 E g 7 t e g i d 9 q D O u + X W q I f U B Y y r j n P v d 7 3 5 P v / n 1 b 2 l u d o 5 t e Z g e q 7 u / d C S U J v x m + L u b R l 6 E I Q 3 / s f P l 4 r X Q O b s A 3 v v X 3 V j q T G O A 1 m A u Y 9 G 5 O 4 p U r 7 7 6 C v 3 k p z + m A w c P S K M n E v V S v l I c 2 Z y V D V j G 5 / 2 I Y C U U i 8 5 2 b a W C c i 3 s v 7 r b b q P / 8 6 T J t 9 Q Y E i a y T i f V x N Y 8 N y Y m r 3 Z t 6 n Q r s R X j b H + E h v Q D A b y O u s j q a s g h k y G P m 0 y l W s t L 8 O Z M i S W Q G / y I r 1 E X F f I 5 u o 8 N U 1 J p G r g z I G W r A d 5 l a 3 O u Z N 8 9 r 2 K 1 w w g O g T R p 3 M R i v 8 l N u E X t t 4 H F k 1 E + 7 L 5 a D T t 2 7 N Y 5 o m / H G y l O 0 3 T l 6 h V 6 7 I g z 4 X W l O N C V Z S 0 V p c 1 N 2 F L Z n y R r U E o a F r Y E 4 C t J G e d R p o 7 V u U p t u F H F k + N Q S x k R 9 c 3 t O k c 0 x r 5 P I b t A 2 7 Z u 5 Q a u v t F / N X w x p I j 7 z X C Y 7 k z 4 g Q k D m 0 i a R D Z 5 T J k m m T m u 1 I Y b V T x p 8 s E 5 N C j f 0 8 D M 5 z N o b u 2 k 7 u 7 u i k 9 f X w 7 J L H + S f v v 6 a F H M v 2 c e 9 Z a m c g 8 5 4 G m K y 0 E R p p w 0 i j g F U 6 b L 5 Z j F 3 X Y b X T w Z l M A P K y e S w Q 0 s N n Q B i w 9 X q 5 n c 7 8 z 9 R B 6 w h u D E P f b H Q k F v + V N 5 1 0 5 O u I E s B 0 M k j C + 5 z T o j I J G I P l 7 a n t h 4 8 G T Y X H p 5 F d x i 0 y z q 6 v Q g w W q x o 8 2 Z U Y H n 3 5 6 7 E 8 W n i v 1 8 + o Z 3 1 0 a Z T T y r T b d y t J O j o Y R U L E Y b l Z C L J R R 0 t 9 z G / + d N D c U o 1 1 A v s R Y x m O / 9 r e w N s R a g U 9 0 Y d 7 Z h x i y J E 4 + m 5 Q k a m x q 8 t W C u P l q q b c 0 m n q x 8 K s L R T p o 0 Z c d I s Y m o S T F F b N / e b f r V 3 o A n f a g Q z Q q h 3 K T 6 g D U H H i M D P P n k c T q 1 Z / U z q f F u l X a G h c m Y Y S 4 N T K 1 f Y K K Z f b 2 6 F f g s 3 y f m V 7 F 4 0 m g m W x M Z b a T z N s m E T A 6 5 O r t a F r X f R h Z P h s 3 D N M Z p K b i t b b S 2 t V I k v H r l X K 1 7 w 1 l / Y U d a 1 l H J I z 3 X Q V N N J Q O 0 s A K f 5 W G B T S A d G h f C a C K J N i p q z S T X K e 2 E 6 y q 1 3 0 Y W T 4 b N I W B Q u d l 3 5 V 6 E n t i W o a / v r 1 6 T Y B I s p B x b m n J i 9 p 2 + G Z W V v s D B 7 t X P W g f g j 2 1 E 2 J p H k 0 W l L j K 5 8 n g 2 s S 2 F X M W 2 2 8 j i z Z k S L L h j A m 7 T b 3 Q u K G H z e z O r I x S e F w A f z O 2 H G Y B E 2 J v P A I + p M U v p l 4 P z K o U H O W t 9 u a e E r B T G z A N h H F I 5 q U M m I y C S E l l m o 9 v L K 8 I t X 6 H U C 8 I N W q 6 h E N 1 D n 3 1 5 d 5 q + v B e m + h X M T + s M D l K n d U c 6 D g C T z h 3 l u j b i B C i u D E V k v z l s 9 r I c c N 1 a u n T Z T 1 o z y n 3 B a o 8 z X Q 4 l v h J S T R y V g j g q d Z t 5 h l A h C b D i e 3 h H N q i R s T w s S 4 V u 3 a R K 5 w P 0 0 Y 0 o E 6 J I Y w t B 2 h 5 z V u l W A v a g a I u l q D 6 w Q F 9 9 9 Q 3 9 + 6 / / U 5 b H V 4 t y j c w F 6 L 3 e 5 c P m d W E 1 K X e 1 w C v c v u B K 0 F J X W P R M q k q f 7 N a y K 4 W b Q G 4 R s 0 / E I Q 9 M P G z V h i e W I M U 8 y u d f f E K / k 3 f g 2 Z 1 j W + I j 0 r D l y B X U P e S p n j R 9 M b l V 8 m 6 k F u Z l + Q c 0 0 Y 9 6 M r R l y x a 6 f f u 2 P G S g 9 c D r q 1 o e X w l 4 X O h C d m 3 3 s b X o k E k 2 P 8 v J u z Z d V A r b 1 I N m 0 t r J N v e 0 M G v U c R 7 H h m S K T J D 6 + l j F t t v I 4 l k N B a A x D Y y m S k T z 9 O X 9 s E T m W u p L f z 6 W d h Q H f k + J U I r G J y b k T p p M J m n v v r 1 y / r n t 3 3 2 p u 2 c e T M 1 1 a 6 S S Z k I 5 l s c 4 J H K J L v M i u E e h g b 0 p K l R b 2 n B z 6 S C N 4 W n k D G g g N / A A g N d / / K c U L 4 z L z r N 9 f T f o 7 O f n Z Y t m I P I d H X n N 6 Q 0 M / v 3 Q T I Y k F Y i k h E 0 7 H D N 5 l H l n j m H u s e S y 1 N K C B 9 0 t b r O N L p 4 N m 0 O a 6 x a k E Z F 3 I + w i R q V p N J 2 d m 1 g 6 a e / e P X T y x e d 1 q U K l S N 9 K A f 9 n Y 4 b G 1 a A t v r / b r L P I I Z G U u b R P 0 Z U X E T J x y j c q 5 E + e P F 7 S V l 4 R z 4 b N I b F I 1 r 5 7 A s b s S 7 E P Y 4 I H L + 9 O 0 a F u R 1 M t N 1 H W z E q H y Y j X / o h 9 M Q P M b l C f o P D C z s U m 4 k b e 0 E V I Z Q j E x M r x j 1 H 1 q 7 R S C b l 0 v S s z z w l E Q E N h / K m 8 r b w i n j b 5 I E V u P D Q i G t 6 E v g F E 6 j A u B X Q 1 l B K h G u Z d q 1 a x + S x I i Q c I A L v b s / J E C e c T 1 P 5 + i B Q + D F i 7 Z l S a C X X X G s 9 q 0 m i i G N K I O O U m k i f k 0 S R S k h V R k 1 R K 2 8 k r s i E N k N W g p Y F t f j Q s N 7 b 0 D A 1 o q y + G n D E k N x E q z U D H + c 9 u O 0 / e O K p X 6 M J k R G f t H Q t T s m y Z + G z K Y u J q u / o H x m o 1 o z L x H D J B 6 4 z O 8 o 3 I J o 9 L y s l l j o V U 2 o 9 i U w 9 + K R 7 L + t O / + h P 9 K d 6 D p x 9 a D U n E 0 2 z P q 8 Z E I 5 e j k o n 3 1 f 2 w l G O t l C H a v b L N W B D + P r V H z Z 5 A p 8 N n l Q O D p 3 N p k E o d m 4 1 O 1 m u W w v c H f D 8 W Q y o 3 W Y R E r m M X e Z R A K x k t p b V S z k h G 0 v I 2 8 p J 4 3 u S D B C z c R V V D o / E N j E 9 V z W + 6 P a G e D Y X u 5 d Y y C W 3 G D U 6 F K M v Z v O p 7 g t Y 6 R x U k y n Z f A g n h d z 2 / Q 0 2 i x b X R N c 4 o x 3 K R 7 x t M J U 0 m l z b i Y 9 t H M m Q y I k R i Y T P b 1 H e I X M T i 9 K d / A e 1 U 2 j 5 e E s + b f E B P N z q A a l T b / C v D E 1 s z d I o 7 e y W A V B i 7 M p h L B c S E + n Y k R B H u 2 J q X g o k F F e c B y r c Y w z n 3 T A q Y i u m s J e 8 B g L Q 7 2 1 e 2 r C S r f 8 J q t / d a G l o j i V a C u E m k S C N l Q i R 9 D n k h E u p V 1 a 1 N L K 7 v Z I b r X W u o A k s s X v r A O q / B 0 1 E + t 1 h F b m D T s N I h S o M U e C o H g g r Q H D D J M D 1 o K f S O K o J h b 7 7 D X W W L F f n z 8 D 7 t i Y K k 0 E q b G x 0 S D z D R M M B r H i e K t V S t d X m 5 b n u r m q W B Z f X I L 8 x N 8 h X V S V N p e y / 3 V C M z Q z 6 4 + L I S I G q H Z e s q h a g 6 M u I e V z J j S h D x j 7 T I O f h K K J e 6 z l E u q + o 8 x + b e c 5 h q p N v D q 2 K d u X 5 n P W 9 x D z W u 3 c p R I B S m Y C h C w W C I A i x K u 8 g f G 9 3 c + Q 9 2 q S U Y I B q m 7 5 T j U e 7 s M A m B N j b d V j L D H P v 3 Y a d Z Y G 9 H j j o a 8 m I G o q z a 3 n 4 X L 3 9 F R w 7 v o 5 G 5 C H 0 1 7 G j J l Q A L F F e 2 p k p p J I w x y Z H W P j a 5 m C j Q U E I k W y s p b a Q 0 U Y 6 s A o Y o c p R M g T y K Q L l M m r I i K c 4 n 6 Y 1 f / r m 8 v 5 e x f C / w E D A Q a b S U m C g s l W 7 + i P L B r 0 p x Z 9 z V x i Q s 6 5 M g o S E T s N L l G o Z M w L X R k D w 5 H o 8 d b S h b a u 5 G R H 9 M d 1 N e N B f k G J u n y 2 F b c 6 7 q G i 4 D 8 7 u g q K U a k G o y i W Y S 4 o B E I J O r T I i l y G Q 0 V Y Z t 0 B T M O 8 4 r D c X a S b S V I t d r P 3 5 R P s v r q B m T D 7 J n R 5 Q b X x P K R S x 0 o k r 4 + F a U z t 2 N 0 K 7 2 r C x M N H B Z i m u G 6 e j w x e B X g c C n b 0 Q X 8 R v P s C o H g h k g V i V g j A e E 3 8 M a c D b N t x D 9 0 8 p J C 3 M 3 X z 5 p 1 Z C k r E x E i G N S E E X l D X n s V N d r Q S J 6 r K W y G S p y n b e 1 e 2 u p e z W R m 1 Q t S S x C 3 P g O m U y K z l K N W N f Z X 7 r A x E J l w c / Z v 6 l 0 R e 5 y / k k l m I 7 + m G u W B m a F m 6 i i g Y l E V g L C 9 s Y 3 w 8 R e + F 3 P 7 0 z R I T Z X / 1 i 2 j A R v g x A / f o M K P B h N t H j a k C J O m Z h y T h 0 y q T K H T C h T d Z p l A Z n y L H / / q 7 + s 2 B a e l L O 9 d 9 f h f r u x c O X b G b 7 z h 7 U / x S L + V J D L W C x W 2 v Z t p j q g Y a C p j m z J U D I T k C A G J t c m c 5 Y 8 + W 9 P R 5 Z u T 4 Y o U z a 7 H J G 9 5 Q Z Z 4 f s 8 o 2 e 2 4 x n A e G x p N W I h c n h 5 M G K P d S 0 H Q y a k m x I 5 u j e N S c Q F N l X y T A L l R y m z D + R x 5 U E c F 9 n U T U g R C D 6 T 0 U z Y T Q p E g v + U Y b 8 J v t X f / + N f 6 0 / 3 P h b b E z W A w 3 s b u P H V 3 V M E n S H r h N S l I 0 n H q 9 5 L o W H Q x 4 d n g x I + v 8 i d + t J A g D 5 5 / 3 e 0 I / w N 1 U d Z 4 1 R Y q r G S G Q u Y H z g 6 p 5 q m o 6 N D N I H B 2 H y g Z N w M 5 h 8 W U 6 4 E I I d o Y U 2 S o S k 1 8 6 G 7 I c M + k I s 4 m j S G O E Z k t o P k o d V V 8 M E Q S Q I R i O g J o d J M r D Q V W G q J T I B 1 t q / 2 N B R w 9 e s J J k V A I n 6 i q V h L i a a C l t L a y s I z e H H x E m a X G + j c m L t 3 c 9 S S 9 1 g P 7 I 3 3 y d M V w + G Q B E s w i 8 M g F i J 6 b o f y p Q z J K t 8 E V B T P a C Z l 7 v F 1 k r J w i j x 8 K t F I u A 6 E 0 j c X h 2 j q h g P C g U S 4 A S H w A L 9 U a S Z O E d F j I u U 4 f f 3 P T y n f q Y Z g f d 4 3 U J O E A i 5 8 M U J W M M K k A p n Y B B R S a d O P U w s p k w p m 4 E p J t d 5 I J e c p G q u j h l h R Z s m X a z j s B f G i n t U + l 7 L o s / 4 w E 0 Y O F b S m d Z P J h M h F Y 3 E a D e V p I Y 1 1 T q q s n E h 2 6 i K V 0 k 5 K W 6 m x p o w i F R M J o X L 4 d L W m n Y C a J h R w 7 v I w k 8 b 4 U 2 4 t h Z T J B C 0 F b c W E s u B f S b o 2 c u F B c J j b h 5 2 S M L A r z 2 t e R 4 h 2 A m n w z + Q N i T h 1 T F m H T D a J d J l D J J X K + J M m F Q g k M 0 5 y K F M a K s t k E o 2 k U 2 i o Y j 5 D / / T f f 6 6 / V W 2 h p s L m l W T 7 N u 1 P i U 9 l 7 r Z G 0 H l g 0 k D 0 n V q L 6 p C 6 4 6 4 Q I B M w w 5 o E + 6 N j M F e V L A 9 E 8 M r h J o c i i y K G I g W W o C s y G J H v j l S L l C 1 K 9 W + V 1 P h M q h 6 c l O s J J p + u N 9 R Z I Q d S K f m n f 2 U y u e q 4 l s T 6 / M Z g T W s o 4 N L l Q U q z t l B m H / w p 1 l C s r U R T 2 Q J N p T W W 1 l T 8 R + p R p T i W A / x B E b X U w U z D U y u c 2 M + z j 6 Y p H i n K 2 i q z j R n + D r F / N D A Z p N m y 7 Y 9 B m q C l Q u L X R s N q k x g o H / V H k U p l 8 J d T h + g i N v F 1 C r J p E u L Y 3 B y E i O J D M Z l w L K k h m i K Z Q y 5 F K E m Z T A h A I K q X y 6 b o b 3 / x E 2 p s b J D v X o u o u X G o S n L s 6 B Z i 9 c S d h O + 2 I t x Z 3 J q K z z m d S a d y F 1 e d z + 6 Q 0 k m V d N b n 6 f H N K T r x C J Z 3 q M 5 7 a n e S Y m G V d 8 8 V x H f I s g l Y v h s S r g M w m x 3 Y 0 5 7 h z 3 K H t t X n 2 n n z n d x S R o y S O X l 8 b P L q e v P b W L R 2 l t k O k i o S 2 S J B C I h D p k O H 9 l I T k 6 m 8 f m t K z v k a y s b H n 9 1 k L Y Q x K e V P K T 8 q K B p L B S i 0 p t J j V Y 5 P Z V K L W u q L 1 B I v s k l n H C R L Q u v B 1 D 1 q 7 + j k a 3 S x C 3 h d 6 Y C u z u k E O z U 9 u U 0 F H s b n 8 X 4 B G p o O M O E 0 6 V i E t P g n e S 1 C c O R 1 K s c g H 8 q g m Z S G s m 8 K h n x C T i Y b 5 4 0 Z a N 9 I h F B M M J B J z D 0 Q K k X 1 d X H 6 x S / / U r 5 j L c M 6 d 3 P I a U c f 9 N H H 1 1 l v a 1 K B U C J L m X 4 O m c J B i 5 7 f l W E K 4 V g R B Y S S B D m T q Q J M d U r r S R j S K E w C o K c l R z v Z 5 1 L k k B P 0 X m 9 U j l G g y p U w M 1 z H D q H M T H I h j k 4 V i X A M 0 i C v z T 8 h U q m Z h z G o S D B L s w u a T F r y 7 D v V x W P 0 R g 1 G 9 C r B O u 8 T a h E + O P 2 t k M q E 0 t 3 h d J A p H A p Q h O X o 1 h y N z I W o C F J R g H a 2 5 / k a R S 5 D J E O i E j J x v h K 1 w A e Q 5 e w X N 2 m + b r + U g V k n d y X t c 4 o g R B f u h i W 4 A Z K g A F p M H R c p F s z T Q g b F L l K 5 i c S p o 5 U U g Z R W M h p K a 6 U y 7 S Q E 0 m F y a C V o p 7 r 6 O P 3 D P / 5 M v q o P n 1 B V 8 d 4 H X 2 v z z x F D q s 6 G I u 3 v K o q W A o G U t g K B d A p S u Q l l E 0 i V L Y d b N 3 r p 0 R 2 7 J K y O K U 7 Y O t o Q y S F V k T 7 o i w q Z 5 F j K D X l 0 m R y D O D o P 0 p i U R Y g l J F K k O r o 5 S e f 7 g 5 p U I B J r K J A J Z h 7 8 S B B J z D x I i h o S C X r j V 3 8 l 3 9 m H g n X + 1 j 2 f U F X w 3 n t X q E B M I i G T J h Y T C s R 6 d k d O E 8 o I y M K E 0 h p K R A g E w b t Z t D A / S / W J R m T x v y L Q G P c G + q l 7 S 4 / k u d c 7 K W f k S P J F + u R W h D s 6 D j V h d L l 9 b I h U T i K k + t j W S M j D t I O Z h 2 P j M 4 m G A p G g l d h f Y k J h 5 e 2 x 4 4 / R U 8 8 c w z f z 4 Y J P q G X w 0 e m r l M o U R V t J o E K 0 V p D i k Q A d 7 4 G J V 0 o o Y / I 5 v h V X s j D K o u m p S W p u a V 2 S U E C O O 3 W Q 3 x N g b u A v p y y 6 Q B H G E E n J R z c x Q 0 L l W c d Q N o 8 8 C M R p G Z G Q h z m n S K U J Z Y i E V J t 5 I B i I J G N N m l D Q X P / 8 r 7 + g a H T 5 J 4 z U I q w L P q G W R Y Z t r / f e v 0 q W S 0 s h P c I + V E O U S c R 2 G a Y n l W g q I Z N b Q A t s G I N 3 V I x y S G V y q i n Q 8 f E e i k g o U S n / 5 T / I 6 2 M 7 X 6 R k l u j 8 n Z C c h 1 k n q S a P E A f X a U 3 k E E m n T C K k E n y w C a W H D J h Y O R m 0 z c h 3 / 7 f / + U t 8 I R 9 V Y F 2 4 7 R N q p X j 7 r c 9 1 B N A h 1 e H N e W q I w 4 + C f 6 X 8 K V k C A h L Z 2 o o F / z S x l i O U / N V / T F 6 I I x m d L x P l G x X p s 9 t a U 9 k k U q Q q I R K O R U O B P I p M N p F A K i G R I Z T y m e L x G P 3 z v / 0 3 f B s f S 4 A J d V / a z M f K 8 O 4 7 Z y V Y I N p K S B S k J x / B w 8 O U p m I W U Y h J B T K V E A v / O J 9 M L l B d X b 1 w C G U 2 S j n F Y D K o R O X w H w T B P 0 0 i l A m R h D g g F d I C T S 4 Q f T s c l H J D J E U q k A f H h k g g F h N I j p W Z J 3 P 0 h F A I i b P a 4 / f 4 2 c 9 f p 4 7 O d v l W P p a G T 6 g 1 A B 3 1 z d 9 8 w r W n B 3 y Z X A e 6 i q y p E J V T p p 8 a q w K J o L E U m S A g h C G a w E U k d G q E p A 0 R 8 B 7 R K J 6 h p M L h 0 l B I K 4 g Q B S m O O f 9 5 f 0 i X G 1 + p E q G g m U A i l T p a S U 1 8 j c W i 9 C / / 4 w 3 5 e j 5 W B u t i v 0 + o t e K D P 5 y j y Z k k m 4 F K U z 2 x L a 9 D 6 4 p U i l g u T a W F / y g e m R S w M w z d I i r h v / g P o r j z W o R A E B B G p 7 M z 0 / T N R K v S X j a J D K F A H p W C S M b E k + l V Q q Q s 7 W g v 0 q m / + Q c / 8 L A G M K G G V b v 5 W D P e f v M j S m J 2 L W s s R A B b 6 4 h y F K R d 7 Q W K h L W G A r k 0 o c Z G h q l z U 1 d l Y m l I o z B B g I W F e e 7 c U b k u l U p S O p n i j 2 L t F Y k J g Q 2 R T H p r P E B j c 3 i 5 0 k w 2 m W y t p I k E U k E j C a m y s u Z q + 7 6 D 9 M J L J + R z f a w e P q H W E f / v / / y n j A v J + i n R T l h H p T W V k A k + l i K V U I j / R 0 I W 9 b T k 7 U f h Y A E h X D E F q C N i E q U o A k K B M C h F K u R B 6 h A J 6 f C M R Q N T b C J q E t l k Q m p I p E 0 8 Y 9 r V R S 0 6 9 t S P 6 P H j h 9 X H + l g z r E s + o d Y d b 7 / 5 I U 3 P L o B Z T B 5 N L m P 2 a X K B T Z I K u Q C L o m G i g 5 s y Q h o 8 a M A 8 V G B q Y p y a m l u 5 X B P J L R K M U F r o 8 i D 7 T U I s o 5 U 0 m Z h A y m 9 i Q o m W U o / 3 C Y d C 9 P M 3 / o K a W p r k c 3 x 8 d 1 i X 7 o z 4 h P q e A E 3 w v / / X W 0 w D k I e J p I k l J N I E U 8 T C 1 Y p W O M D y c e Y J P d K S o 8 Z o g S b G x 6 i 5 t U 2 0 l Y S 8 m S g A U s z 8 h i b 8 c g h R P X W u X C s p P 0 o R C u b n z u 4 4 v f Z 3 v 5 D 3 8 L G + 8 A n 1 g D B 8 f 5 R + / / Z p 5 o R D K E l B J D n G V Z p U Z W i L L l B T I k y x E J 7 R Z F G T m I c F u j Y c Z B M T m s o h U n l 4 H A K T M x a L 0 a / + 5 e 8 o G F q f z W N 8 V I Z P q B 8 I f / z 9 a e r v v 8 c 5 E A o l + O P O M 2 D S q Z y d j w Y L r L k Q W i 9 Q 7 y g T K u c i F K c Q h O 5 D b M 7 9 9 c 9 / Q q 2 t z e r 1 P h 4 I r M t 3 f U I 9 D I A / d P v m A F 2 6 c J V N v C n W P G q B I h f r l D N y o I g l 9 G O 1 F g 6 H q X v z J j r y + A H a 2 r M Z l / r 4 A c G E G v U J 5 c P H O s E O 0 P r w 4 e O 7 w 9 d Q P n y s E d e + + l L S 0 3 9 8 l 1 p a 2 y g a i 5 H 1 x c C Y T y g f P t Y F R P 8 f A d X 6 8 9 0 p 0 O Y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 N a m e = " W a r s t w a   1 "   G u i d = " 0 5 7 6 d 8 3 7 - d b a e - 4 4 9 d - 9 f d 0 - 0 e b 1 e a 1 4 0 0 c 0 "   R e v = " 1 "   R e v G u i d = " 2 9 b 4 7 7 e 6 - 4 5 9 f - 4 b 3 5 - a d 5 7 - e a a c 1 a e a f b 4 7 " 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_ K l i e n c i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 I D _ K l i e n t a < / s t r i n g > < / k e y > < v a l u e > < i n t > 1 0 1 < / i n t > < / v a l u e > < / i t e m > < i t e m > < k e y > < s t r i n g > K l i e n t < / s t r i n g > < / k e y > < v a l u e > < i n t > 7 1 < / i n t > < / v a l u e > < / i t e m > < i t e m > < k e y > < s t r i n g > A d r e s < / s t r i n g > < / k e y > < v a l u e > < i n t > 7 3 < / i n t > < / v a l u e > < / i t e m > < i t e m > < k e y > < s t r i n g > K o d _ p o c z < / s t r i n g > < / k e y > < v a l u e > < i n t > 1 0 3 < / i n t > < / v a l u e > < / i t e m > < i t e m > < k e y > < s t r i n g > N I P < / s t r i n g > < / k e y > < v a l u e > < i n t > 5 9 < / i n t > < / v a l u e > < / i t e m > < i t e m > < k e y > < s t r i n g > O s o b a _ d o _ k o n t a k t u < / s t r i n g > < / k e y > < v a l u e > < i n t > 1 7 0 < / i n t > < / v a l u e > < / i t e m > < i t e m > < k e y > < s t r i n g > N r _ t e l < / s t r i n g > < / k e y > < v a l u e > < i n t > 7 4 < / i n t > < / v a l u e > < / i t e m > < / C o l u m n W i d t h s > < C o l u m n D i s p l a y I n d e x > < i t e m > < k e y > < s t r i n g > I D _ K l i e n t a < / s t r i n g > < / k e y > < v a l u e > < i n t > 0 < / i n t > < / v a l u e > < / i t e m > < i t e m > < k e y > < s t r i n g > K l i e n t < / s t r i n g > < / k e y > < v a l u e > < i n t > 1 < / i n t > < / v a l u e > < / i t e m > < i t e m > < k e y > < s t r i n g > A d r e s < / s t r i n g > < / k e y > < v a l u e > < i n t > 2 < / i n t > < / v a l u e > < / i t e m > < i t e m > < k e y > < s t r i n g > K o d _ p o c z < / s t r i n g > < / k e y > < v a l u e > < i n t > 3 < / i n t > < / v a l u e > < / i t e m > < i t e m > < k e y > < s t r i n g > N I P < / s t r i n g > < / k e y > < v a l u e > < i n t > 4 < / i n t > < / v a l u e > < / i t e m > < i t e m > < k e y > < s t r i n g > O s o b a _ d o _ k o n t a k t u < / s t r i n g > < / k e y > < v a l u e > < i n t > 5 < / i n t > < / v a l u e > < / i t e m > < i t e m > < k e y > < s t r i n g > N r _ t e l 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7.xml>��< ? x m l   v e r s i o n = " 1 . 0 "   e n c o d i n g = " u t f - 1 6 " ? > < D a t a M a s h u p   x m l n s = " h t t p : / / s c h e m a s . m i c r o s o f t . c o m / D a t a M a s h u p " > A A A A A B U D A A B Q S w M E F A A C A A g A q H W K X D Y I f G u l A A A A 9 g A A A B I A H A B D b 2 5 m a W c v U G F j a 2 F n Z S 5 4 b W w g o h g A K K A U A A A A A A A A A A A A A A A A A A A A A A A A A A A A h Y + 9 D o I w H M R f h X S n L R g / Q v 6 U w R U S E h P j 2 p Q K D V A I L Z Z 3 c / C R f A U x i r o 5 3 H B 3 v + H u f r 1 B M r W N d 5 G D U Z 2 O U Y A p 8 q Q W X a F 0 G a P R n v 0 d S h j k X N S 8 l N 4 M a x N N p o h R Z W 0 f E e K c w 2 6 F u 6 E k I a U B O W X p Q V S y 5 e g D q / + w r 7 S x X A u J G B x f Y 1 i I g / W s 7 Q Z T I E s I m d J f I J z 3 P t u f E P Z j Y 8 d B s r 7 x 8 x T I Y o G 8 P 7 A H U E s D B B Q A A g A I A K h 1 i l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o d Y p c K I p H u A 4 A A A A R A A A A E w A c A E Z v c m 1 1 b G F z L 1 N l Y 3 R p b 2 4 x L m 0 g o h g A K K A U A A A A A A A A A A A A A A A A A A A A A A A A A A A A K 0 5 N L s n M z 1 M I h t C G 1 g B Q S w E C L Q A U A A I A C A C o d Y p c N g h 8 a 6 U A A A D 2 A A A A E g A A A A A A A A A A A A A A A A A A A A A A Q 2 9 u Z m l n L 1 B h Y 2 t h Z 2 U u e G 1 s U E s B A i 0 A F A A C A A g A q H W K X A / K 6 a u k A A A A 6 Q A A A B M A A A A A A A A A A A A A A A A A 8 Q A A A F t D b 2 5 0 Z W 5 0 X 1 R 5 c G V z X S 5 4 b W x Q S w E C L Q A U A A I A C A C o d Y p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3 2 A + h 2 9 G U O + j 5 S + l b 7 G Q w A A A A A C A A A A A A A Q Z g A A A A E A A C A A A A B 7 / s u S c h / w i G b L F Q M e g v 1 7 H b j G I 6 E t N 4 + A 2 w L h V K u u 6 Q A A A A A O g A A A A A I A A C A A A A D 5 C 2 X 1 9 s L r o K D j J 6 P n b Y u J 0 + U 8 g Q G 6 M g r z t p l 3 / D M S Q V A A A A D b r 3 h 9 z r U B s 9 N n p O j / Q j S 6 5 G n R V 4 X n M J N 2 r X 2 3 K a d P 9 h 7 B n W 1 V e k g N S Z M d e 5 A n l R h m / A v x c Y T F B D o C u I 8 M 9 p Y P R D Z W D 2 Z K 8 H Q T V P t z Q Q C h 5 U A A A A A c v b U s P s W h 6 j h 4 v q x 3 L J n W 8 U + i E j 9 m y u l 8 g B K O Z 1 v e V Z H C N k S k E z S Y p p y 1 P Q n 5 0 0 Y 3 a O Q 0 G 7 G 8 2 b E t e W C d D b L 0 < / D a t a M a s h u p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 T a b _ T u r b i n y 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 T a b _ T u r b i n y 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 C o l u m n s \ I D _ t u r b i n y 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 C o l u m n s \ P r o d u c e n t _ t u r b i n y 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 C o l u m n s \ M o d e l _ t u r b i n y 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 C o l u m n s \ M o c _ k W 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 C o l u m n s \ K o o r d y n a t y _ N 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 C o l u m n s \ K o o r d y n a t y _ E 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 T a b _ R a p o r t 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 T a b _ R a p o r t 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 C o l u m n s \ I D _ r a p o r t u 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 C o l u m n s \ I D _ t u r b i n y 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 C o l u m n s \ I D _ K l i e n t a 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 C o l u m n s \ F a k t u r y 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 C o l u m n s \ D a t a _ u t w o r z e n i a _ r a p o r t u 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 C o l u m n s \ S t o p _ t u r b i n y 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 C o l u m n s \ S t a r t _ t u r b i n y 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 w y j a z d u 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 C o l u m n s \ K o n i e c   w y j a z d u 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 p o w r o t u 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 C o l u m n s \ K o n i e c   p o w r o t u 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 C o l u m n s \ C z a s   p r a c o w n i k a   s t a r t 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 C o l u m n s \ C z a s   p r a c o w n i k a   k o n i e c 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 C o l u m n s \ C z a s   F V   s t a r t 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 C o l u m n s \ C z a s   F V   s t o p 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 C o l u m n s \ P r a c o w n i k _ 1 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 C o l u m n s \ P r a c o w n i k _ 2 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 C o l u m n s \ P r a c o w n i k _ 3 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 C o l u m n s \ P r a c o w n i k _ 4 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 C o l u m n s \ D u p a 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 T a b _ K l i e n c i 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 T a b _ K l i e n c i 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 C o l u m n s \ I D _ K l i e n t a 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 C o l u m n s \ K o d _ p o c z 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 C o l u m n s \ O s o b a _ d o _ k o n t a k t u 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 C o l u m n s \ N r _ t e l 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a b e l a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 F a r m a < / s t r i n g > < / k e y > < v a l u e > < i n t > 7 8 < / i n t > < / v a l u e > < / i t e m > < i t e m > < k e y > < s t r i n g > P r o d u c e n t _ t u r b i n y < / s t r i n g > < / k e y > < v a l u e > < i n t > 1 5 4 < / i n t > < / v a l u e > < / i t e m > < i t e m > < k e y > < s t r i n g > M o d e l _ t u r b i n y < / s t r i n g > < / k e y > < v a l u e > < i n t > 1 2 7 < / i n t > < / v a l u e > < / i t e m > < i t e m > < k e y > < s t r i n g > I D _ t u r b i n y < / s t r i n g > < / k e y > < v a l u e > < i n t > 1 0 0 < / i n t > < / v a l u e > < / i t e m > < i t e m > < k e y > < s t r i n g > M o c _ k W < / s t r i n g > < / k e y > < v a l u e > < i n t > 9 6 < / i n t > < / v a l u e > < / i t e m > < i t e m > < k e y > < s t r i n g > K o o r d y n a t y _ N < / s t r i n g > < / k e y > < v a l u e > < i n t > 1 2 9 < / i n t > < / v a l u e > < / i t e m > < i t e m > < k e y > < s t r i n g > K o o r d y n a t y _ E < / s t r i n g > < / k e y > < v a l u e > < i n t > 1 2 8 < / i n t > < / v a l u e > < / i t e m > < i t e m > < k e y > < s t r i n g > K l i e n t < / s t r i n g > < / k e y > < v a l u e > < i n t > 7 1 < / i n t > < / v a l u e > < / i t e m > < / C o l u m n W i d t h s > < C o l u m n D i s p l a y I n d e x > < i t e m > < k e y > < s t r i n g > F a r m a < / s t r i n g > < / k e y > < v a l u e > < i n t > 0 < / i n t > < / v a l u e > < / i t e m > < i t e m > < k e y > < s t r i n g > P r o d u c e n t _ t u r b i n y < / s t r i n g > < / k e y > < v a l u e > < i n t > 1 < / i n t > < / v a l u e > < / i t e m > < i t e m > < k e y > < s t r i n g > M o d e l _ t u r b i n y < / s t r i n g > < / k e y > < v a l u e > < i n t > 2 < / i n t > < / v a l u e > < / i t e m > < i t e m > < k e y > < s t r i n g > I D _ t u r b i n y < / s t r i n g > < / k e y > < v a l u e > < i n t > 3 < / i n t > < / v a l u e > < / i t e m > < i t e m > < k e y > < s t r i n g > M o c _ k W < / s t r i n g > < / k e y > < v a l u e > < i n t > 4 < / i n t > < / v a l u e > < / i t e m > < i t e m > < k e y > < s t r i n g > K o o r d y n a t y _ N < / s t r i n g > < / k e y > < v a l u e > < i n t > 5 < / i n t > < / v a l u e > < / i t e m > < i t e m > < k e y > < s t r i n g > K o o r d y n a t y _ E < / s t r i n g > < / k e y > < v a l u e > < i n t > 6 < / i n t > < / v a l u e > < / i t e m > < i t e m > < k e y > < s t r i n g > K l i e n t 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 T a b _ R a p o r t 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 T a b _ R a p o r t 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 C o l u m n s \ I D _ r a p o r t u < / K e y > < / D i a g r a m O b j e c t K e y > < D i a g r a m O b j e c t K e y > < K e y > C o l u m n s \ I D _ t u r b i n y < / K e y > < / D i a g r a m O b j e c t K e y > < D i a g r a m O b j e c t K e y > < K e y > C o l u m n s \ I D _ K l i e n t a < / K e y > < / D i a g r a m O b j e c t K e y > < D i a g r a m O b j e c t K e y > < K e y > C o l u m n s \ F a k t u r y < / K e y > < / D i a g r a m O b j e c t K e y > < D i a g r a m O b j e c t K e y > < K e y > C o l u m n s \ S t a t u s < / K e y > < / D i a g r a m O b j e c t K e y > < D i a g r a m O b j e c t K e y > < K e y > C o l u m n s \ D a t a _ u t w o r z e n i a _ r a p o r t u < / K e y > < / D i a g r a m O b j e c t K e y > < D i a g r a m O b j e c t K e y > < K e y > C o l u m n s \ S t o p _ t u r b i n y < / K e y > < / D i a g r a m O b j e c t K e y > < D i a g r a m O b j e c t K e y > < K e y > C o l u m n s \ S t a r t _ t u r b i n y < / K e y > < / D i a g r a m O b j e c t K e y > < D i a g r a m O b j e c t K e y > < K e y > C o l u m n s \ S t a r t   w y j a z d u < / K e y > < / D i a g r a m O b j e c t K e y > < D i a g r a m O b j e c t K e y > < K e y > C o l u m n s \ K o n i e c   w y j a z d u < / K e y > < / D i a g r a m O b j e c t K e y > < D i a g r a m O b j e c t K e y > < K e y > C o l u m n s \ S t a r t   p o w r o t u < / K e y > < / D i a g r a m O b j e c t K e y > < D i a g r a m O b j e c t K e y > < K e y > C o l u m n s \ K o n i e c   p o w r o t u < / K e y > < / D i a g r a m O b j e c t K e y > < D i a g r a m O b j e c t K e y > < K e y > C o l u m n s \ C z a s   p r a c o w n i k a   s t a r t < / K e y > < / D i a g r a m O b j e c t K e y > < D i a g r a m O b j e c t K e y > < K e y > C o l u m n s \ C z a s   p r a c o w n i k a   k o n i e c < / K e y > < / D i a g r a m O b j e c t K e y > < D i a g r a m O b j e c t K e y > < K e y > C o l u m n s \ C z a s   F V   s t a r t < / K e y > < / D i a g r a m O b j e c t K e y > < D i a g r a m O b j e c t K e y > < K e y > C o l u m n s \ C z a s   F V   s t o p < / K e y > < / D i a g r a m O b j e c t K e y > < D i a g r a m O b j e c t K e y > < K e y > C o l u m n s \ P r a c o w n i k _ 1 < / K e y > < / D i a g r a m O b j e c t K e y > < D i a g r a m O b j e c t K e y > < K e y > C o l u m n s \ P r a c o w n i k _ 2 < / K e y > < / D i a g r a m O b j e c t K e y > < D i a g r a m O b j e c t K e y > < K e y > C o l u m n s \ P r a c o w n i k _ 3 < / K e y > < / D i a g r a m O b j e c t K e y > < D i a g r a m O b j e c t K e y > < K e y > C o l u m n s \ P r a c o w n i k _ 4 < / K e y > < / D i a g r a m O b j e c t K e y > < D i a g r a m O b j e c t K e y > < K e y > C o l u m n s \ F a r m a 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 C o l u m n s \ I D _ r a p o r t u 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 C o l u m n s \ I D _ t u r b i n y 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 C o l u m n s \ I D _ K l i e n t a 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 C o l u m n s \ F a k t u r y 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 C o l u m n s \ D a t a _ u t w o r z e n i a _ r a p o r t u 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 C o l u m n s \ S t o p _ t u r b i n y 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 C o l u m n s \ S t a r t _ t u r b i n y 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 w y j a z d u 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 C o l u m n s \ K o n i e c   w y j a z d u 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 p o w r o t u 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 C o l u m n s \ K o n i e c   p o w r o t u 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 C o l u m n s \ C z a s   p r a c o w n i k a   s t a r t 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 C o l u m n s \ C z a s   p r a c o w n i k a   k o n i e c 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 C o l u m n s \ C z a s   F V   s t a r t 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 C o l u m n s \ C z a s   F V   s t o p 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 C o l u m n s \ P r a c o w n i k _ 1 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 C o l u m n s \ P r a c o w n i k _ 2 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 C o l u m n s \ P r a c o w n i k _ 3 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 C o l u m n s \ P r a c o w n i k _ 4 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 C o l u m n s \ F a r m a 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 T a b _ T u r b i n y 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 T a b _ T u r b i n y 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 C o l u m n s \ I D _ t u r b i n y < / K e y > < / D i a g r a m O b j e c t K e y > < D i a g r a m O b j e c t K e y > < K e y > C o l u m n s \ F a r m a < / K e y > < / D i a g r a m O b j e c t K e y > < D i a g r a m O b j e c t K e y > < K e y > C o l u m n s \ P r o d u c e n t _ t u r b i n y < / K e y > < / D i a g r a m O b j e c t K e y > < D i a g r a m O b j e c t K e y > < K e y > C o l u m n s \ M o d e l _ t u r b i n y < / K e y > < / D i a g r a m O b j e c t K e y > < D i a g r a m O b j e c t K e y > < K e y > C o l u m n s \ M o c _ k W < / K e y > < / D i a g r a m O b j e c t K e y > < D i a g r a m O b j e c t K e y > < K e y > C o l u m n s \ K o o r d y n a t y _ N < / K e y > < / D i a g r a m O b j e c t K e y > < D i a g r a m O b j e c t K e y > < K e y > C o l u m n s \ K o o r d y n a t y _ E < / K e y > < / D i a g r a m O b j e c t K e y > < D i a g r a m O b j e c t K e y > < K e y > C o l u m n s \ K l i e n t 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 C o l u m n s \ I D _ t u r b i n y 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 C o l u m n s \ F a r m a 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 C o l u m n s \ P r o d u c e n t _ t u r b i n y 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 C o l u m n s \ M o d e l _ t u r b i n y 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 C o l u m n s \ M o c _ k W 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 C o l u m n s \ K o o r d y n a t y _ N 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 C o l u m n s \ K o o r d y n a t y _ E 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 C o l u m n s \ K l i e n t 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 T a b _ K l i e n c i 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 T a b _ K l i e n c i 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 C o l u m n s \ I D _ K l i e n t a < / K e y > < / D i a g r a m O b j e c t K e y > < D i a g r a m O b j e c t K e y > < K e y > C o l u m n s \ K l i e n t < / K e y > < / D i a g r a m O b j e c t K e y > < D i a g r a m O b j e c t K e y > < K e y > C o l u m n s \ A d r e s < / K e y > < / D i a g r a m O b j e c t K e y > < D i a g r a m O b j e c t K e y > < K e y > C o l u m n s \ K o d _ p o c z < / K e y > < / D i a g r a m O b j e c t K e y > < D i a g r a m O b j e c t K e y > < K e y > C o l u m n s \ N I P < / K e y > < / D i a g r a m O b j e c t K e y > < D i a g r a m O b j e c t K e y > < K e y > C o l u m n s \ O s o b a _ d o _ k o n t a k t u < / K e y > < / D i a g r a m O b j e c t K e y > < D i a g r a m O b j e c t K e y > < K e y > C o l u m n s \ N r _ t e l 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 C o l u m n s \ I D _ K l i e n t a 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 C o l u m n s \ K l i e n t 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 C o l u m n s \ A d r e s 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 C o l u m n s \ K o d _ p o c z 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 C o l u m n s \ O s o b a _ d o _ k o n t a k t u 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 C o l u m n s \ N r _ t e l 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 T a b e l a 7 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 T a b _ R a p o r t 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 T a b _ K l i e n c i 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_ R a p o r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 F a k t u r y < / s t r i n g > < / k e y > < v a l u e > < i n t > 8 4 < / i n t > < / v a l u e > < / i t e m > < i t e m > < k e y > < s t r i n g > S t a t u s < / s t r i n g > < / k e y > < v a l u e > < i n t > 7 7 < / i n t > < / v a l u e > < / i t e m > < i t e m > < k e y > < s t r i n g > D a t a _ u t w o r z e n i a _ r a p o r t u < / s t r i n g > < / k e y > < v a l u e > < i n t > 2 0 1 < / i n t > < / v a l u e > < / i t e m > < i t e m > < k e y > < s t r i n g > S t o p _ t u r b i n y < / s t r i n g > < / k e y > < v a l u e > < i n t > 1 1 7 < / i n t > < / v a l u e > < / i t e m > < i t e m > < k e y > < s t r i n g > S t a r t _ t u r b i n y < / s t r i n g > < / k e y > < v a l u e > < i n t > 1 1 7 < / i n t > < / v a l u e > < / i t e m > < i t e m > < k e y > < s t r i n g > S t a r t   w y j a z d u < / s t r i n g > < / k e y > < v a l u e > < i n t > 1 2 3 < / i n t > < / v a l u e > < / i t e m > < i t e m > < k e y > < s t r i n g > K o n i e c   w y j a z d u < / s t r i n g > < / k e y > < v a l u e > < i n t > 1 3 8 < / i n t > < / v a l u e > < / i t e m > < i t e m > < k e y > < s t r i n g > S t a r t   p o w r o t u < / s t r i n g > < / k e y > < v a l u e > < i n t > 1 2 4 < / i n t > < / v a l u e > < / i t e m > < i t e m > < k e y > < s t r i n g > K o n i e c   p o w r o t u < / s t r i n g > < / k e y > < v a l u e > < i n t > 1 3 9 < / i n t > < / v a l u e > < / i t e m > < i t e m > < k e y > < s t r i n g > C z a s   p r a c o w n i k a   s t a r t < / s t r i n g > < / k e y > < v a l u e > < i n t > 1 8 3 < / i n t > < / v a l u e > < / i t e m > < i t e m > < k e y > < s t r i n g > C z a s   p r a c o w n i k a   k o n i e c < / s t r i n g > < / k e y > < v a l u e > < i n t > 1 9 8 < / i n t > < / v a l u e > < / i t e m > < i t e m > < k e y > < s t r i n g > C z a s   F V   s t a r t < / s t r i n g > < / k e y > < v a l u e > < i n t > 1 2 5 < / i n t > < / v a l u e > < / i t e m > < i t e m > < k e y > < s t r i n g > C z a s   F V   s t o p < / s t r i n g > < / k e y > < v a l u e > < i n t > 1 2 5 < / i n t > < / v a l u e > < / i t e m > < i t e m > < k e y > < s t r i n g > P r a c o w n i k _ 1 < / s t r i n g > < / k e y > < v a l u e > < i n t > 1 2 1 < / i n t > < / v a l u e > < / i t e m > < i t e m > < k e y > < s t r i n g > P r a c o w n i k _ 2 < / s t r i n g > < / k e y > < v a l u e > < i n t > 1 2 1 < / i n t > < / v a l u e > < / i t e m > < i t e m > < k e y > < s t r i n g > P r a c o w n i k _ 3 < / s t r i n g > < / k e y > < v a l u e > < i n t > 1 2 1 < / i n t > < / v a l u e > < / i t e m > < i t e m > < k e y > < s t r i n g > P r a c o w n i k _ 4 < / s t r i n g > < / k e y > < v a l u e > < i n t > 1 2 1 < / i n t > < / v a l u e > < / i t e m > < i t e m > < k e y > < s t r i n g > F a r m a < / s t r i n g > < / k e y > < v a l u e > < i n t > 7 8 < / i n t > < / v a l u e > < / i t e m > < i t e m > < k e y > < s t r i n g > I D _ t u r b i n y < / s t r i n g > < / k e y > < v a l u e > < i n t > 1 0 0 < / i n t > < / v a l u e > < / i t e m > < i t e m > < k e y > < s t r i n g > I D _ K l i e n t a < / s t r i n g > < / k e y > < v a l u e > < i n t > 1 0 9 < / i n t > < / v a l u e > < / i t e m > < i t e m > < k e y > < s t r i n g > I D _ r a p o r t u < / s t r i n g > < / k e y > < v a l u e > < i n t > 9 6 < / i n t > < / v a l u e > < / i t e m > < / C o l u m n W i d t h s > < C o l u m n D i s p l a y I n d e x > < i t e m > < k e y > < s t r i n g > F a k t u r y < / s t r i n g > < / k e y > < v a l u e > < i n t > 1 < / i n t > < / v a l u e > < / i t e m > < i t e m > < k e y > < s t r i n g > S t a t u s < / s t r i n g > < / k e y > < v a l u e > < i n t > 2 < / i n t > < / v a l u e > < / i t e m > < i t e m > < k e y > < s t r i n g > D a t a _ u t w o r z e n i a _ r a p o r t u < / s t r i n g > < / k e y > < v a l u e > < i n t > 3 < / i n t > < / v a l u e > < / i t e m > < i t e m > < k e y > < s t r i n g > S t o p _ t u r b i n y < / s t r i n g > < / k e y > < v a l u e > < i n t > 4 < / i n t > < / v a l u e > < / i t e m > < i t e m > < k e y > < s t r i n g > S t a r t _ t u r b i n y < / s t r i n g > < / k e y > < v a l u e > < i n t > 5 < / i n t > < / v a l u e > < / i t e m > < i t e m > < k e y > < s t r i n g > S t a r t   w y j a z d u < / s t r i n g > < / k e y > < v a l u e > < i n t > 6 < / i n t > < / v a l u e > < / i t e m > < i t e m > < k e y > < s t r i n g > K o n i e c   w y j a z d u < / s t r i n g > < / k e y > < v a l u e > < i n t > 7 < / i n t > < / v a l u e > < / i t e m > < i t e m > < k e y > < s t r i n g > S t a r t   p o w r o t u < / s t r i n g > < / k e y > < v a l u e > < i n t > 8 < / i n t > < / v a l u e > < / i t e m > < i t e m > < k e y > < s t r i n g > K o n i e c   p o w r o t u < / s t r i n g > < / k e y > < v a l u e > < i n t > 9 < / i n t > < / v a l u e > < / i t e m > < i t e m > < k e y > < s t r i n g > C z a s   p r a c o w n i k a   s t a r t < / s t r i n g > < / k e y > < v a l u e > < i n t > 1 0 < / i n t > < / v a l u e > < / i t e m > < i t e m > < k e y > < s t r i n g > C z a s   p r a c o w n i k a   k o n i e c < / s t r i n g > < / k e y > < v a l u e > < i n t > 1 1 < / i n t > < / v a l u e > < / i t e m > < i t e m > < k e y > < s t r i n g > C z a s   F V   s t a r t < / s t r i n g > < / k e y > < v a l u e > < i n t > 1 2 < / i n t > < / v a l u e > < / i t e m > < i t e m > < k e y > < s t r i n g > C z a s   F V   s t o p < / s t r i n g > < / k e y > < v a l u e > < i n t > 1 3 < / i n t > < / v a l u e > < / i t e m > < i t e m > < k e y > < s t r i n g > P r a c o w n i k _ 1 < / s t r i n g > < / k e y > < v a l u e > < i n t > 1 4 < / i n t > < / v a l u e > < / i t e m > < i t e m > < k e y > < s t r i n g > P r a c o w n i k _ 2 < / s t r i n g > < / k e y > < v a l u e > < i n t > 1 5 < / i n t > < / v a l u e > < / i t e m > < i t e m > < k e y > < s t r i n g > P r a c o w n i k _ 3 < / s t r i n g > < / k e y > < v a l u e > < i n t > 1 6 < / i n t > < / v a l u e > < / i t e m > < i t e m > < k e y > < s t r i n g > P r a c o w n i k _ 4 < / s t r i n g > < / k e y > < v a l u e > < i n t > 1 7 < / i n t > < / v a l u e > < / i t e m > < i t e m > < k e y > < s t r i n g > F a r m a < / s t r i n g > < / k e y > < v a l u e > < i n t > 1 8 < / i n t > < / v a l u e > < / i t e m > < i t e m > < k e y > < s t r i n g > I D _ t u r b i n y < / s t r i n g > < / k e y > < v a l u e > < i n t > 1 9 < / i n t > < / v a l u e > < / i t e m > < i t e m > < k e y > < s t r i n g > I D _ K l i e n t a < / s t r i n g > < / k e y > < v a l u e > < i n t > 2 0 < / i n t > < / v a l u e > < / i t e m > < i t e m > < k e y > < s t r i n g > I D _ r a p o r t u 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 2 0 2 6 - 0 4 - 1 0 T 1 6 : 3 0 : 2 4 . 9 9 1 8 9 2 6 + 0 2 : 0 0 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T a b _ K l i e n c i ] ] > < / C u s t o m C o n t e n t > < / G e m i n i > 
</file>

<file path=customXml/itemProps1.xml><?xml version="1.0" encoding="utf-8"?>
<ds:datastoreItem xmlns:ds="http://schemas.openxmlformats.org/officeDocument/2006/customXml" ds:itemID="{1AC817D3-FC37-4573-BB6A-45A1252DEA45}">
  <ds:schemaRefs/>
</ds:datastoreItem>
</file>

<file path=customXml/itemProps10.xml><?xml version="1.0" encoding="utf-8"?>
<ds:datastoreItem xmlns:ds="http://schemas.openxmlformats.org/officeDocument/2006/customXml" ds:itemID="{2536E162-C585-475F-93CD-C5E6CFD3CC54}">
  <ds:schemaRefs/>
</ds:datastoreItem>
</file>

<file path=customXml/itemProps11.xml><?xml version="1.0" encoding="utf-8"?>
<ds:datastoreItem xmlns:ds="http://schemas.openxmlformats.org/officeDocument/2006/customXml" ds:itemID="{B75EC182-FB96-40ED-844A-1C4BCE655C26}">
  <ds:schemaRefs>
    <ds:schemaRef ds:uri="http://www.w3.org/2001/XMLSchema"/>
    <ds:schemaRef ds:uri="http://microsoft.data.visualization.Client.Excel/1.0"/>
  </ds:schemaRefs>
</ds:datastoreItem>
</file>

<file path=customXml/itemProps12.xml><?xml version="1.0" encoding="utf-8"?>
<ds:datastoreItem xmlns:ds="http://schemas.openxmlformats.org/officeDocument/2006/customXml" ds:itemID="{D48BFEC1-5A6B-4657-84B6-A7FD4036F90B}">
  <ds:schemaRefs/>
</ds:datastoreItem>
</file>

<file path=customXml/itemProps13.xml><?xml version="1.0" encoding="utf-8"?>
<ds:datastoreItem xmlns:ds="http://schemas.openxmlformats.org/officeDocument/2006/customXml" ds:itemID="{434D313B-85DB-408C-9A2C-14AA28C70349}">
  <ds:schemaRefs>
    <ds:schemaRef ds:uri="http://www.w3.org/2001/XMLSchema"/>
    <ds:schemaRef ds:uri="http://microsoft.data.visualization.engine.tours/1.0"/>
  </ds:schemaRefs>
</ds:datastoreItem>
</file>

<file path=customXml/itemProps14.xml><?xml version="1.0" encoding="utf-8"?>
<ds:datastoreItem xmlns:ds="http://schemas.openxmlformats.org/officeDocument/2006/customXml" ds:itemID="{FE885651-2C20-4E2C-A225-9F28E756355C}">
  <ds:schemaRefs/>
</ds:datastoreItem>
</file>

<file path=customXml/itemProps15.xml><?xml version="1.0" encoding="utf-8"?>
<ds:datastoreItem xmlns:ds="http://schemas.openxmlformats.org/officeDocument/2006/customXml" ds:itemID="{C5C3685F-49D8-4E93-B9E5-170F26DE9F1B}">
  <ds:schemaRefs/>
</ds:datastoreItem>
</file>

<file path=customXml/itemProps16.xml><?xml version="1.0" encoding="utf-8"?>
<ds:datastoreItem xmlns:ds="http://schemas.openxmlformats.org/officeDocument/2006/customXml" ds:itemID="{E6509917-DDFC-486C-83CE-59A34287E9E5}">
  <ds:schemaRefs/>
</ds:datastoreItem>
</file>

<file path=customXml/itemProps17.xml><?xml version="1.0" encoding="utf-8"?>
<ds:datastoreItem xmlns:ds="http://schemas.openxmlformats.org/officeDocument/2006/customXml" ds:itemID="{D4B34468-2C84-47D3-B0B6-B849E70D5201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576FB04F-0406-4544-8099-0C8907F25B6C}">
  <ds:schemaRefs/>
</ds:datastoreItem>
</file>

<file path=customXml/itemProps19.xml><?xml version="1.0" encoding="utf-8"?>
<ds:datastoreItem xmlns:ds="http://schemas.openxmlformats.org/officeDocument/2006/customXml" ds:itemID="{93131B45-E1DE-4BEC-8D43-08BCC494DBBF}">
  <ds:schemaRefs/>
</ds:datastoreItem>
</file>

<file path=customXml/itemProps2.xml><?xml version="1.0" encoding="utf-8"?>
<ds:datastoreItem xmlns:ds="http://schemas.openxmlformats.org/officeDocument/2006/customXml" ds:itemID="{FCFB080E-DBD8-47C0-ACC5-DEBDFC677C97}">
  <ds:schemaRefs/>
</ds:datastoreItem>
</file>

<file path=customXml/itemProps20.xml><?xml version="1.0" encoding="utf-8"?>
<ds:datastoreItem xmlns:ds="http://schemas.openxmlformats.org/officeDocument/2006/customXml" ds:itemID="{F5E3E7B2-F95D-44F3-8B72-DBA7980E5789}">
  <ds:schemaRefs/>
</ds:datastoreItem>
</file>

<file path=customXml/itemProps21.xml><?xml version="1.0" encoding="utf-8"?>
<ds:datastoreItem xmlns:ds="http://schemas.openxmlformats.org/officeDocument/2006/customXml" ds:itemID="{4D9AAD50-B163-4530-8A21-D5B9D65EA378}">
  <ds:schemaRefs/>
</ds:datastoreItem>
</file>

<file path=customXml/itemProps3.xml><?xml version="1.0" encoding="utf-8"?>
<ds:datastoreItem xmlns:ds="http://schemas.openxmlformats.org/officeDocument/2006/customXml" ds:itemID="{960DEBC8-6F2A-44F6-9F83-3C7D496FFD4C}">
  <ds:schemaRefs/>
</ds:datastoreItem>
</file>

<file path=customXml/itemProps4.xml><?xml version="1.0" encoding="utf-8"?>
<ds:datastoreItem xmlns:ds="http://schemas.openxmlformats.org/officeDocument/2006/customXml" ds:itemID="{D182AFD0-34E7-4893-87EA-7892FEEE90B9}">
  <ds:schemaRefs/>
</ds:datastoreItem>
</file>

<file path=customXml/itemProps5.xml><?xml version="1.0" encoding="utf-8"?>
<ds:datastoreItem xmlns:ds="http://schemas.openxmlformats.org/officeDocument/2006/customXml" ds:itemID="{6C30AE28-5BB5-48E6-B67A-A2F291930D6E}">
  <ds:schemaRefs/>
</ds:datastoreItem>
</file>

<file path=customXml/itemProps6.xml><?xml version="1.0" encoding="utf-8"?>
<ds:datastoreItem xmlns:ds="http://schemas.openxmlformats.org/officeDocument/2006/customXml" ds:itemID="{916EBCA8-1BB0-4ACE-905A-D55500B56849}">
  <ds:schemaRefs/>
</ds:datastoreItem>
</file>

<file path=customXml/itemProps7.xml><?xml version="1.0" encoding="utf-8"?>
<ds:datastoreItem xmlns:ds="http://schemas.openxmlformats.org/officeDocument/2006/customXml" ds:itemID="{5EF9DB83-8946-4E1D-9287-6D89EA4F26BE}">
  <ds:schemaRefs/>
</ds:datastoreItem>
</file>

<file path=customXml/itemProps8.xml><?xml version="1.0" encoding="utf-8"?>
<ds:datastoreItem xmlns:ds="http://schemas.openxmlformats.org/officeDocument/2006/customXml" ds:itemID="{0839C0DA-B88D-4732-A780-44AB2F1465BA}">
  <ds:schemaRefs/>
</ds:datastoreItem>
</file>

<file path=customXml/itemProps9.xml><?xml version="1.0" encoding="utf-8"?>
<ds:datastoreItem xmlns:ds="http://schemas.openxmlformats.org/officeDocument/2006/customXml" ds:itemID="{C712E682-D764-42F4-8F65-B054F933FF2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Nazwane zakresy</vt:lpstr>
      </vt:variant>
      <vt:variant>
        <vt:i4>2</vt:i4>
      </vt:variant>
    </vt:vector>
  </HeadingPairs>
  <TitlesOfParts>
    <vt:vector size="12" baseType="lpstr">
      <vt:lpstr>Instrukcja</vt:lpstr>
      <vt:lpstr>Raport_Serwisowy do edycji</vt:lpstr>
      <vt:lpstr>Raport_Serwisowy</vt:lpstr>
      <vt:lpstr>Raport_Dane</vt:lpstr>
      <vt:lpstr>Klienci</vt:lpstr>
      <vt:lpstr>Cennik</vt:lpstr>
      <vt:lpstr>Turbiny</vt:lpstr>
      <vt:lpstr>Technicy</vt:lpstr>
      <vt:lpstr>Magazyn_Części</vt:lpstr>
      <vt:lpstr>Zużycie_części</vt:lpstr>
      <vt:lpstr>Raport_Serwisowy!Obszar_wydruku</vt:lpstr>
      <vt:lpstr>'Raport_Serwisowy do edycji'!Obszar_wydruku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 Musiałowicz</dc:creator>
  <cp:lastModifiedBy>Filip Musiałowicz</cp:lastModifiedBy>
  <cp:lastPrinted>2026-05-18T20:03:13Z</cp:lastPrinted>
  <dcterms:created xsi:type="dcterms:W3CDTF">2026-03-30T10:58:51Z</dcterms:created>
  <dcterms:modified xsi:type="dcterms:W3CDTF">2026-07-17T10:22:34Z</dcterms:modified>
</cp:coreProperties>
</file>